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titouch\Downloads\"/>
    </mc:Choice>
  </mc:AlternateContent>
  <xr:revisionPtr revIDLastSave="0" documentId="13_ncr:1_{88393159-6874-4D9C-8EC7-E24F7A7F4ED9}" xr6:coauthVersionLast="46" xr6:coauthVersionMax="46" xr10:uidLastSave="{00000000-0000-0000-0000-000000000000}"/>
  <bookViews>
    <workbookView xWindow="-110" yWindow="-110" windowWidth="19420" windowHeight="10420" xr2:uid="{CEA7D2DA-2E63-434A-B0C5-91042737D906}"/>
  </bookViews>
  <sheets>
    <sheet name="Current Port" sheetId="1" r:id="rId1"/>
    <sheet name="Evaluation" sheetId="2" r:id="rId2"/>
  </sheets>
  <definedNames>
    <definedName name="_xlnm.Print_Area" localSheetId="0">'Current Port'!$A$1:$I$34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2" l="1"/>
  <c r="I12" i="2"/>
  <c r="H13" i="2"/>
  <c r="I13" i="2"/>
  <c r="D13" i="2"/>
  <c r="D12" i="2"/>
  <c r="F8" i="1"/>
  <c r="E6" i="2" s="1"/>
  <c r="F18" i="2"/>
  <c r="F17" i="2"/>
  <c r="F16" i="2"/>
  <c r="E15" i="2"/>
  <c r="E5" i="2"/>
  <c r="F28" i="1"/>
  <c r="E14" i="2" s="1"/>
  <c r="F21" i="1"/>
  <c r="F20" i="1"/>
  <c r="F18" i="1"/>
  <c r="E10" i="2" s="1"/>
  <c r="F15" i="1"/>
  <c r="F14" i="1"/>
  <c r="F13" i="1"/>
  <c r="F12" i="1"/>
  <c r="F11" i="1"/>
  <c r="F10" i="1"/>
  <c r="E7" i="2" s="1"/>
  <c r="E11" i="2" l="1"/>
  <c r="E8" i="2"/>
  <c r="E9" i="2"/>
  <c r="F32" i="1"/>
  <c r="G10" i="1" s="1"/>
  <c r="H24" i="1" l="1"/>
  <c r="E16" i="2"/>
  <c r="G9" i="2" s="1"/>
  <c r="I9" i="2" s="1"/>
  <c r="G19" i="1"/>
  <c r="G14" i="1"/>
  <c r="G31" i="1"/>
  <c r="G28" i="1"/>
  <c r="G9" i="1"/>
  <c r="G23" i="1"/>
  <c r="G21" i="1"/>
  <c r="G20" i="1"/>
  <c r="G7" i="1"/>
  <c r="G17" i="1"/>
  <c r="G11" i="1"/>
  <c r="D7" i="2" s="1"/>
  <c r="H7" i="2" s="1"/>
  <c r="G22" i="1"/>
  <c r="G8" i="1"/>
  <c r="D6" i="2" s="1"/>
  <c r="H6" i="2" s="1"/>
  <c r="G30" i="1"/>
  <c r="G15" i="1"/>
  <c r="G12" i="1"/>
  <c r="G16" i="1"/>
  <c r="G6" i="1"/>
  <c r="G13" i="1"/>
  <c r="G18" i="1"/>
  <c r="D10" i="2" s="1"/>
  <c r="D14" i="2" l="1"/>
  <c r="H14" i="2" s="1"/>
  <c r="G8" i="2"/>
  <c r="I8" i="2" s="1"/>
  <c r="G5" i="2"/>
  <c r="I5" i="2" s="1"/>
  <c r="G6" i="2"/>
  <c r="I6" i="2" s="1"/>
  <c r="G11" i="2"/>
  <c r="I11" i="2" s="1"/>
  <c r="G15" i="2"/>
  <c r="I15" i="2" s="1"/>
  <c r="G14" i="2"/>
  <c r="I14" i="2" s="1"/>
  <c r="G7" i="2"/>
  <c r="I7" i="2" s="1"/>
  <c r="G10" i="2"/>
  <c r="I10" i="2" s="1"/>
  <c r="H10" i="2"/>
  <c r="D5" i="2"/>
  <c r="H5" i="2" s="1"/>
  <c r="D9" i="2"/>
  <c r="H9" i="2" s="1"/>
  <c r="H18" i="1"/>
  <c r="D15" i="2"/>
  <c r="H15" i="2" s="1"/>
  <c r="D8" i="2"/>
  <c r="H8" i="2" s="1"/>
  <c r="D11" i="2"/>
  <c r="H11" i="2" s="1"/>
  <c r="H28" i="1"/>
  <c r="I28" i="1" s="1"/>
  <c r="H20" i="1"/>
  <c r="G16" i="2" l="1"/>
  <c r="G17" i="2" s="1"/>
  <c r="I16" i="2"/>
  <c r="D16" i="2"/>
  <c r="D17" i="2"/>
  <c r="E17" i="2" s="1"/>
  <c r="H16" i="2"/>
  <c r="I18" i="1"/>
  <c r="D18" i="2"/>
  <c r="E18" i="2" s="1"/>
  <c r="G18" i="2" l="1"/>
  <c r="I12" i="1"/>
  <c r="H10" i="1"/>
  <c r="H8" i="1"/>
  <c r="H30" i="1" l="1"/>
  <c r="G32" i="1"/>
  <c r="I30" i="1"/>
  <c r="I14" i="1"/>
  <c r="H12" i="1"/>
  <c r="H6" i="1"/>
  <c r="H14" i="1"/>
  <c r="I6" i="1"/>
</calcChain>
</file>

<file path=xl/sharedStrings.xml><?xml version="1.0" encoding="utf-8"?>
<sst xmlns="http://schemas.openxmlformats.org/spreadsheetml/2006/main" count="61" uniqueCount="46">
  <si>
    <t>Portfolio Outstanding : สรุปมูลค่าพอร์ตการลงทุน</t>
  </si>
  <si>
    <t>ข้อมูล ณ วันที่</t>
  </si>
  <si>
    <t>(กรณีกองต่างประเทศใช้ NAV และ Benchmark ที่ประกาศ ณ สิ้นวันทำการดังกล่าว)</t>
  </si>
  <si>
    <t>สินทรัพย์</t>
  </si>
  <si>
    <t>บลจ/บล/ธนาคาร
ที่เปิดบัญชี</t>
  </si>
  <si>
    <t>กองทุน</t>
  </si>
  <si>
    <t>จำนวนหน่วย</t>
  </si>
  <si>
    <t>NAV</t>
  </si>
  <si>
    <t>มูลค่าปัจจุบัน</t>
  </si>
  <si>
    <t>Asset Allocation (%)</t>
  </si>
  <si>
    <t>Current</t>
  </si>
  <si>
    <t>Target</t>
  </si>
  <si>
    <t>Cash</t>
  </si>
  <si>
    <t>Thai Bond</t>
  </si>
  <si>
    <t>WealthMagik</t>
  </si>
  <si>
    <t>KFAFIX</t>
  </si>
  <si>
    <t>Krungsri</t>
  </si>
  <si>
    <t>Foreign Bond</t>
  </si>
  <si>
    <t>Thai Property</t>
  </si>
  <si>
    <t>TMBPIPF</t>
  </si>
  <si>
    <t>Thai Stock</t>
  </si>
  <si>
    <t>TMB50</t>
  </si>
  <si>
    <t>KS50LTF</t>
  </si>
  <si>
    <t>Kasikorn</t>
  </si>
  <si>
    <t>K-CHX</t>
  </si>
  <si>
    <t>KF-HJPINDX</t>
  </si>
  <si>
    <t>TMBGOLDS</t>
  </si>
  <si>
    <t>รวม</t>
  </si>
  <si>
    <t>เครื่องมือประกอบการศึกษาหลักสูตร DIY Portfolio (สร้างและบริหารพอร์ตกองทุนรวมด้วยตนเอง) © สงวนลิขสิทธิ์ พ.ศ. 2559 โดย A-Academy</t>
  </si>
  <si>
    <t>Asset</t>
  </si>
  <si>
    <t>Gold</t>
  </si>
  <si>
    <t>Other</t>
  </si>
  <si>
    <t>Total</t>
  </si>
  <si>
    <t>Good Return</t>
  </si>
  <si>
    <t>Bad Return</t>
  </si>
  <si>
    <t>Expected When Good Return</t>
  </si>
  <si>
    <t>Expected When Bad Return</t>
  </si>
  <si>
    <t>Difference</t>
  </si>
  <si>
    <t>TMB</t>
  </si>
  <si>
    <t>(ข้อมูลตัวอย่าง)</t>
  </si>
  <si>
    <t>Asia EQ</t>
  </si>
  <si>
    <t>Global EQ</t>
  </si>
  <si>
    <t>Foreign Stock (Asia)</t>
  </si>
  <si>
    <t>Foreign Stock (Global)</t>
  </si>
  <si>
    <t>Sector EQ (Tech)</t>
  </si>
  <si>
    <t>Sector EQ (HealthCare)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</si>
</sst>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d\-mmm\-yyyy;@"/>
    <numFmt numFmtId="165" formatCode="#,##0.0000"/>
    <numFmt numFmtId="166" formatCode="0.0%"/>
  </numFmts>
  <fonts count="1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2"/>
      <color theme="1"/>
      <name val="Cordia New"/>
      <family val="2"/>
    </font>
    <font>
      <b/>
      <sz val="12"/>
      <color theme="1"/>
      <name val="Cordia New"/>
      <family val="2"/>
    </font>
    <font>
      <b/>
      <sz val="12"/>
      <color theme="0"/>
      <name val="Cordia New"/>
      <family val="2"/>
    </font>
    <font>
      <i/>
      <sz val="12"/>
      <color theme="1"/>
      <name val="Cordia New"/>
      <family val="2"/>
    </font>
    <font>
      <b/>
      <sz val="12"/>
      <color rgb="FFFF0000"/>
      <name val="Cordia New"/>
      <family val="2"/>
    </font>
    <font>
      <b/>
      <sz val="12"/>
      <name val="Cordia New"/>
      <family val="2"/>
    </font>
    <font>
      <b/>
      <sz val="12"/>
      <color theme="9"/>
      <name val="Cordia New"/>
      <family val="2"/>
    </font>
    <font>
      <b/>
      <i/>
      <sz val="12"/>
      <color theme="0"/>
      <name val="Cordia New"/>
      <family val="2"/>
    </font>
    <font>
      <b/>
      <sz val="12"/>
      <color theme="0" tint="-0.499984740745262"/>
      <name val="Cordia Ne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3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vertical="center"/>
    </xf>
    <xf numFmtId="165" fontId="2" fillId="2" borderId="1" xfId="0" applyNumberFormat="1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 indent="1"/>
    </xf>
    <xf numFmtId="165" fontId="2" fillId="2" borderId="1" xfId="0" applyNumberFormat="1" applyFont="1" applyFill="1" applyBorder="1" applyAlignment="1">
      <alignment horizontal="right" vertical="center" indent="1"/>
    </xf>
    <xf numFmtId="165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right" vertical="center" indent="1"/>
    </xf>
    <xf numFmtId="165" fontId="2" fillId="5" borderId="1" xfId="0" applyNumberFormat="1" applyFont="1" applyFill="1" applyBorder="1" applyAlignment="1">
      <alignment horizontal="left" vertical="center" indent="1"/>
    </xf>
    <xf numFmtId="0" fontId="2" fillId="5" borderId="1" xfId="0" applyFont="1" applyFill="1" applyBorder="1" applyAlignment="1">
      <alignment horizontal="left" vertical="center" indent="1"/>
    </xf>
    <xf numFmtId="165" fontId="2" fillId="5" borderId="1" xfId="0" applyNumberFormat="1" applyFont="1" applyFill="1" applyBorder="1" applyAlignment="1">
      <alignment horizontal="right" vertical="center" indent="1"/>
    </xf>
    <xf numFmtId="165" fontId="2" fillId="5" borderId="1" xfId="0" applyNumberFormat="1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right" vertical="center" indent="1"/>
    </xf>
    <xf numFmtId="0" fontId="3" fillId="2" borderId="1" xfId="0" applyFont="1" applyFill="1" applyBorder="1" applyAlignment="1">
      <alignment horizontal="left" vertical="center" indent="1"/>
    </xf>
    <xf numFmtId="4" fontId="4" fillId="3" borderId="1" xfId="0" applyNumberFormat="1" applyFont="1" applyFill="1" applyBorder="1" applyAlignment="1">
      <alignment horizontal="right" vertical="center" indent="1"/>
    </xf>
    <xf numFmtId="166" fontId="4" fillId="3" borderId="1" xfId="0" applyNumberFormat="1" applyFont="1" applyFill="1" applyBorder="1" applyAlignment="1">
      <alignment horizontal="center" vertical="center"/>
    </xf>
    <xf numFmtId="166" fontId="4" fillId="3" borderId="1" xfId="1" applyNumberFormat="1" applyFont="1" applyFill="1" applyBorder="1" applyAlignment="1">
      <alignment horizontal="center" vertical="center"/>
    </xf>
    <xf numFmtId="10" fontId="2" fillId="0" borderId="0" xfId="0" applyNumberFormat="1" applyFont="1"/>
    <xf numFmtId="4" fontId="2" fillId="0" borderId="0" xfId="0" applyNumberFormat="1" applyFont="1"/>
    <xf numFmtId="0" fontId="2" fillId="0" borderId="1" xfId="0" applyFont="1" applyBorder="1"/>
    <xf numFmtId="10" fontId="2" fillId="0" borderId="1" xfId="0" applyNumberFormat="1" applyFont="1" applyBorder="1"/>
    <xf numFmtId="10" fontId="2" fillId="6" borderId="1" xfId="0" applyNumberFormat="1" applyFont="1" applyFill="1" applyBorder="1"/>
    <xf numFmtId="4" fontId="2" fillId="6" borderId="1" xfId="0" applyNumberFormat="1" applyFont="1" applyFill="1" applyBorder="1"/>
    <xf numFmtId="10" fontId="2" fillId="8" borderId="1" xfId="0" applyNumberFormat="1" applyFont="1" applyFill="1" applyBorder="1"/>
    <xf numFmtId="10" fontId="2" fillId="7" borderId="1" xfId="0" applyNumberFormat="1" applyFont="1" applyFill="1" applyBorder="1"/>
    <xf numFmtId="43" fontId="5" fillId="7" borderId="1" xfId="2" applyFont="1" applyFill="1" applyBorder="1"/>
    <xf numFmtId="10" fontId="2" fillId="9" borderId="1" xfId="0" applyNumberFormat="1" applyFont="1" applyFill="1" applyBorder="1"/>
    <xf numFmtId="43" fontId="5" fillId="9" borderId="1" xfId="2" applyFont="1" applyFill="1" applyBorder="1"/>
    <xf numFmtId="10" fontId="3" fillId="4" borderId="1" xfId="0" applyNumberFormat="1" applyFont="1" applyFill="1" applyBorder="1"/>
    <xf numFmtId="4" fontId="3" fillId="4" borderId="1" xfId="0" applyNumberFormat="1" applyFont="1" applyFill="1" applyBorder="1"/>
    <xf numFmtId="10" fontId="7" fillId="4" borderId="1" xfId="0" applyNumberFormat="1" applyFont="1" applyFill="1" applyBorder="1"/>
    <xf numFmtId="43" fontId="7" fillId="4" borderId="1" xfId="0" applyNumberFormat="1" applyFont="1" applyFill="1" applyBorder="1"/>
    <xf numFmtId="4" fontId="2" fillId="0" borderId="1" xfId="0" applyNumberFormat="1" applyFont="1" applyBorder="1"/>
    <xf numFmtId="0" fontId="3" fillId="10" borderId="1" xfId="0" applyFont="1" applyFill="1" applyBorder="1" applyAlignment="1">
      <alignment horizontal="center"/>
    </xf>
    <xf numFmtId="166" fontId="10" fillId="2" borderId="1" xfId="0" applyNumberFormat="1" applyFont="1" applyFill="1" applyBorder="1" applyAlignment="1">
      <alignment horizontal="center" vertical="center"/>
    </xf>
    <xf numFmtId="166" fontId="10" fillId="5" borderId="1" xfId="0" applyNumberFormat="1" applyFont="1" applyFill="1" applyBorder="1" applyAlignment="1">
      <alignment horizontal="center" vertical="center"/>
    </xf>
    <xf numFmtId="166" fontId="10" fillId="2" borderId="6" xfId="0" applyNumberFormat="1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center" vertical="center"/>
    </xf>
    <xf numFmtId="166" fontId="10" fillId="0" borderId="6" xfId="1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left" vertical="center" indent="1"/>
    </xf>
    <xf numFmtId="165" fontId="2" fillId="0" borderId="1" xfId="0" applyNumberFormat="1" applyFont="1" applyFill="1" applyBorder="1" applyAlignment="1">
      <alignment horizontal="right" vertical="center" indent="1"/>
    </xf>
    <xf numFmtId="165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 indent="1"/>
    </xf>
    <xf numFmtId="4" fontId="2" fillId="8" borderId="1" xfId="2" applyNumberFormat="1" applyFont="1" applyFill="1" applyBorder="1"/>
    <xf numFmtId="0" fontId="4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 indent="1"/>
    </xf>
    <xf numFmtId="166" fontId="10" fillId="5" borderId="1" xfId="1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166" fontId="10" fillId="0" borderId="5" xfId="1" applyNumberFormat="1" applyFont="1" applyFill="1" applyBorder="1" applyAlignment="1">
      <alignment horizontal="center" vertical="center"/>
    </xf>
    <xf numFmtId="166" fontId="10" fillId="0" borderId="6" xfId="1" applyNumberFormat="1" applyFont="1" applyFill="1" applyBorder="1" applyAlignment="1">
      <alignment horizontal="center" vertical="center"/>
    </xf>
    <xf numFmtId="166" fontId="10" fillId="0" borderId="7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indent="1"/>
    </xf>
    <xf numFmtId="166" fontId="10" fillId="2" borderId="1" xfId="0" applyNumberFormat="1" applyFont="1" applyFill="1" applyBorder="1" applyAlignment="1">
      <alignment horizontal="center" vertical="center"/>
    </xf>
    <xf numFmtId="166" fontId="10" fillId="2" borderId="1" xfId="1" applyNumberFormat="1" applyFont="1" applyFill="1" applyBorder="1" applyAlignment="1">
      <alignment horizontal="center" vertical="center"/>
    </xf>
    <xf numFmtId="166" fontId="10" fillId="2" borderId="5" xfId="0" applyNumberFormat="1" applyFont="1" applyFill="1" applyBorder="1" applyAlignment="1">
      <alignment horizontal="center" vertical="center"/>
    </xf>
    <xf numFmtId="166" fontId="10" fillId="2" borderId="6" xfId="0" applyNumberFormat="1" applyFont="1" applyFill="1" applyBorder="1" applyAlignment="1">
      <alignment horizontal="center" vertical="center"/>
    </xf>
    <xf numFmtId="166" fontId="10" fillId="2" borderId="7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166" fontId="10" fillId="5" borderId="5" xfId="1" applyNumberFormat="1" applyFont="1" applyFill="1" applyBorder="1" applyAlignment="1">
      <alignment horizontal="center" vertical="center"/>
    </xf>
    <xf numFmtId="166" fontId="10" fillId="5" borderId="7" xfId="1" applyNumberFormat="1" applyFont="1" applyFill="1" applyBorder="1" applyAlignment="1">
      <alignment horizontal="center" vertical="center"/>
    </xf>
    <xf numFmtId="166" fontId="10" fillId="0" borderId="5" xfId="0" applyNumberFormat="1" applyFont="1" applyFill="1" applyBorder="1" applyAlignment="1">
      <alignment horizontal="center" vertical="center"/>
    </xf>
    <xf numFmtId="166" fontId="10" fillId="0" borderId="7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 indent="1"/>
    </xf>
    <xf numFmtId="0" fontId="3" fillId="6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831E3-AFE5-4468-BAB6-DF6774289704}">
  <dimension ref="A1:I53"/>
  <sheetViews>
    <sheetView tabSelected="1" topLeftCell="A13" zoomScale="70" zoomScaleNormal="70" workbookViewId="0">
      <selection activeCell="C24" sqref="C24"/>
    </sheetView>
  </sheetViews>
  <sheetFormatPr defaultColWidth="9.08984375" defaultRowHeight="18.5"/>
  <cols>
    <col min="1" max="1" width="15.08984375" style="4" customWidth="1"/>
    <col min="2" max="2" width="17.7265625" style="3" customWidth="1"/>
    <col min="3" max="3" width="26.6328125" style="4" customWidth="1"/>
    <col min="4" max="4" width="13.36328125" style="4" customWidth="1"/>
    <col min="5" max="5" width="10.26953125" style="3" customWidth="1"/>
    <col min="6" max="6" width="16.7265625" style="4" customWidth="1"/>
    <col min="7" max="8" width="8.26953125" style="4" customWidth="1"/>
    <col min="9" max="9" width="8.08984375" style="4" customWidth="1"/>
    <col min="10" max="16384" width="9.08984375" style="4"/>
  </cols>
  <sheetData>
    <row r="1" spans="1:9">
      <c r="A1" s="2" t="s">
        <v>0</v>
      </c>
    </row>
    <row r="2" spans="1:9">
      <c r="A2" s="4" t="s">
        <v>1</v>
      </c>
      <c r="B2" s="5" t="s">
        <v>39</v>
      </c>
      <c r="C2" s="4" t="s">
        <v>2</v>
      </c>
    </row>
    <row r="4" spans="1:9">
      <c r="A4" s="49" t="s">
        <v>3</v>
      </c>
      <c r="B4" s="58" t="s">
        <v>4</v>
      </c>
      <c r="C4" s="49" t="s">
        <v>5</v>
      </c>
      <c r="D4" s="49" t="s">
        <v>6</v>
      </c>
      <c r="E4" s="49" t="s">
        <v>7</v>
      </c>
      <c r="F4" s="49" t="s">
        <v>8</v>
      </c>
      <c r="G4" s="59" t="s">
        <v>9</v>
      </c>
      <c r="H4" s="59"/>
      <c r="I4" s="59"/>
    </row>
    <row r="5" spans="1:9" s="6" customFormat="1">
      <c r="A5" s="49"/>
      <c r="B5" s="58"/>
      <c r="C5" s="49"/>
      <c r="D5" s="49"/>
      <c r="E5" s="49"/>
      <c r="F5" s="49"/>
      <c r="G5" s="60" t="s">
        <v>10</v>
      </c>
      <c r="H5" s="61"/>
      <c r="I5" s="62"/>
    </row>
    <row r="6" spans="1:9">
      <c r="A6" s="63" t="s">
        <v>12</v>
      </c>
      <c r="B6" s="7"/>
      <c r="C6" s="8"/>
      <c r="D6" s="9"/>
      <c r="E6" s="10"/>
      <c r="F6" s="11">
        <v>0</v>
      </c>
      <c r="G6" s="38">
        <f t="shared" ref="G6:G28" si="0">F6/$F$32</f>
        <v>0</v>
      </c>
      <c r="H6" s="64">
        <f>SUM(G6:G7)</f>
        <v>0</v>
      </c>
      <c r="I6" s="64">
        <f>SUM(G6:G11)</f>
        <v>0.18356026167331257</v>
      </c>
    </row>
    <row r="7" spans="1:9">
      <c r="A7" s="63"/>
      <c r="B7" s="7"/>
      <c r="C7" s="8"/>
      <c r="D7" s="9"/>
      <c r="E7" s="10"/>
      <c r="F7" s="11">
        <v>0</v>
      </c>
      <c r="G7" s="38">
        <f t="shared" si="0"/>
        <v>0</v>
      </c>
      <c r="H7" s="64"/>
      <c r="I7" s="64"/>
    </row>
    <row r="8" spans="1:9">
      <c r="A8" s="50" t="s">
        <v>13</v>
      </c>
      <c r="B8" s="12" t="s">
        <v>16</v>
      </c>
      <c r="C8" s="13" t="s">
        <v>15</v>
      </c>
      <c r="D8" s="14">
        <v>912.43730000000005</v>
      </c>
      <c r="E8" s="15">
        <v>10.349500000000001</v>
      </c>
      <c r="F8" s="16">
        <f>D8*E8</f>
        <v>9443.2698363500022</v>
      </c>
      <c r="G8" s="39">
        <f t="shared" si="0"/>
        <v>0.18356026167331257</v>
      </c>
      <c r="H8" s="51">
        <f>SUM(G8:G9)</f>
        <v>0.18356026167331257</v>
      </c>
      <c r="I8" s="64"/>
    </row>
    <row r="9" spans="1:9">
      <c r="A9" s="50"/>
      <c r="B9" s="12"/>
      <c r="C9" s="13"/>
      <c r="D9" s="14"/>
      <c r="E9" s="15"/>
      <c r="F9" s="16"/>
      <c r="G9" s="39">
        <f t="shared" si="0"/>
        <v>0</v>
      </c>
      <c r="H9" s="51"/>
      <c r="I9" s="64"/>
    </row>
    <row r="10" spans="1:9">
      <c r="A10" s="63" t="s">
        <v>17</v>
      </c>
      <c r="B10" s="7"/>
      <c r="C10" s="8"/>
      <c r="D10" s="9"/>
      <c r="E10" s="10"/>
      <c r="F10" s="11">
        <f>D10*E10</f>
        <v>0</v>
      </c>
      <c r="G10" s="38">
        <f t="shared" si="0"/>
        <v>0</v>
      </c>
      <c r="H10" s="65">
        <f>SUM(G10:G11)</f>
        <v>0</v>
      </c>
      <c r="I10" s="64"/>
    </row>
    <row r="11" spans="1:9">
      <c r="A11" s="63"/>
      <c r="B11" s="7"/>
      <c r="C11" s="8"/>
      <c r="D11" s="9"/>
      <c r="E11" s="10"/>
      <c r="F11" s="11">
        <f>D11*E11</f>
        <v>0</v>
      </c>
      <c r="G11" s="38">
        <f t="shared" si="0"/>
        <v>0</v>
      </c>
      <c r="H11" s="65"/>
      <c r="I11" s="64"/>
    </row>
    <row r="12" spans="1:9">
      <c r="A12" s="50" t="s">
        <v>18</v>
      </c>
      <c r="B12" s="12" t="s">
        <v>38</v>
      </c>
      <c r="C12" s="13" t="s">
        <v>19</v>
      </c>
      <c r="D12" s="14">
        <v>937.17970000000003</v>
      </c>
      <c r="E12" s="15">
        <v>11.132999999999999</v>
      </c>
      <c r="F12" s="16">
        <f t="shared" ref="F12:F28" si="1">D12*E12</f>
        <v>10433.621600099999</v>
      </c>
      <c r="G12" s="39">
        <f t="shared" si="0"/>
        <v>0.20281092717932345</v>
      </c>
      <c r="H12" s="51">
        <f>SUM(G12:G13)</f>
        <v>0.20281092717932345</v>
      </c>
      <c r="I12" s="64">
        <f>SUM(G12:G13)</f>
        <v>0.20281092717932345</v>
      </c>
    </row>
    <row r="13" spans="1:9">
      <c r="A13" s="50"/>
      <c r="B13" s="12"/>
      <c r="C13" s="13"/>
      <c r="D13" s="14"/>
      <c r="E13" s="15"/>
      <c r="F13" s="16">
        <f t="shared" si="1"/>
        <v>0</v>
      </c>
      <c r="G13" s="39">
        <f t="shared" si="0"/>
        <v>0</v>
      </c>
      <c r="H13" s="51"/>
      <c r="I13" s="64"/>
    </row>
    <row r="14" spans="1:9">
      <c r="A14" s="63" t="s">
        <v>20</v>
      </c>
      <c r="B14" s="7" t="s">
        <v>38</v>
      </c>
      <c r="C14" s="8" t="s">
        <v>21</v>
      </c>
      <c r="D14" s="9">
        <v>154.08680000000001</v>
      </c>
      <c r="E14" s="10">
        <v>106.83759999999999</v>
      </c>
      <c r="F14" s="11">
        <f t="shared" si="1"/>
        <v>16462.263903679999</v>
      </c>
      <c r="G14" s="38">
        <f t="shared" si="0"/>
        <v>0.31999694197689227</v>
      </c>
      <c r="H14" s="65">
        <f>SUM(G14:G17)</f>
        <v>0.39573063676298836</v>
      </c>
      <c r="I14" s="66">
        <f>SUM(G14:G17)</f>
        <v>0.39573063676298836</v>
      </c>
    </row>
    <row r="15" spans="1:9">
      <c r="A15" s="63"/>
      <c r="B15" s="7" t="s">
        <v>23</v>
      </c>
      <c r="C15" s="8" t="s">
        <v>22</v>
      </c>
      <c r="D15" s="9">
        <v>309.23590000000002</v>
      </c>
      <c r="E15" s="10">
        <v>12.5992</v>
      </c>
      <c r="F15" s="11">
        <f t="shared" si="1"/>
        <v>3896.12495128</v>
      </c>
      <c r="G15" s="38">
        <f t="shared" si="0"/>
        <v>7.5733694786096123E-2</v>
      </c>
      <c r="H15" s="65"/>
      <c r="I15" s="67"/>
    </row>
    <row r="16" spans="1:9">
      <c r="A16" s="63"/>
      <c r="B16" s="7"/>
      <c r="C16" s="8"/>
      <c r="D16" s="9"/>
      <c r="E16" s="10"/>
      <c r="F16" s="11"/>
      <c r="G16" s="38">
        <f t="shared" si="0"/>
        <v>0</v>
      </c>
      <c r="H16" s="65"/>
      <c r="I16" s="67"/>
    </row>
    <row r="17" spans="1:9">
      <c r="A17" s="63"/>
      <c r="B17" s="7"/>
      <c r="C17" s="8"/>
      <c r="D17" s="9"/>
      <c r="E17" s="10"/>
      <c r="F17" s="11"/>
      <c r="G17" s="38">
        <f t="shared" si="0"/>
        <v>0</v>
      </c>
      <c r="H17" s="65"/>
      <c r="I17" s="68"/>
    </row>
    <row r="18" spans="1:9">
      <c r="A18" s="50" t="s">
        <v>42</v>
      </c>
      <c r="B18" s="12" t="s">
        <v>23</v>
      </c>
      <c r="C18" s="13" t="s">
        <v>24</v>
      </c>
      <c r="D18" s="14">
        <v>326.81639999999999</v>
      </c>
      <c r="E18" s="15">
        <v>11.431800000000001</v>
      </c>
      <c r="F18" s="16">
        <f t="shared" si="1"/>
        <v>3736.09972152</v>
      </c>
      <c r="G18" s="39">
        <f t="shared" si="0"/>
        <v>7.2623090773065904E-2</v>
      </c>
      <c r="H18" s="51">
        <f>SUM(G18:G19)</f>
        <v>7.2623090773065904E-2</v>
      </c>
      <c r="I18" s="66">
        <f>SUM(H18:H23)</f>
        <v>0.15072224940271312</v>
      </c>
    </row>
    <row r="19" spans="1:9">
      <c r="A19" s="50"/>
      <c r="B19" s="12"/>
      <c r="C19" s="13"/>
      <c r="D19" s="14"/>
      <c r="E19" s="15"/>
      <c r="F19" s="16"/>
      <c r="G19" s="39">
        <f t="shared" si="0"/>
        <v>0</v>
      </c>
      <c r="H19" s="51"/>
      <c r="I19" s="67"/>
    </row>
    <row r="20" spans="1:9">
      <c r="A20" s="52" t="s">
        <v>43</v>
      </c>
      <c r="B20" s="43" t="s">
        <v>14</v>
      </c>
      <c r="C20" s="44" t="s">
        <v>25</v>
      </c>
      <c r="D20" s="45">
        <v>340.05200000000002</v>
      </c>
      <c r="E20" s="46">
        <v>11.815300000000001</v>
      </c>
      <c r="F20" s="47">
        <f t="shared" si="1"/>
        <v>4017.8163956000003</v>
      </c>
      <c r="G20" s="41">
        <f t="shared" si="0"/>
        <v>7.8099158629647225E-2</v>
      </c>
      <c r="H20" s="55">
        <f>SUM(G20:G23)</f>
        <v>7.8099158629647225E-2</v>
      </c>
      <c r="I20" s="67"/>
    </row>
    <row r="21" spans="1:9">
      <c r="A21" s="53"/>
      <c r="B21" s="43" t="s">
        <v>16</v>
      </c>
      <c r="C21" s="44" t="s">
        <v>25</v>
      </c>
      <c r="D21" s="45"/>
      <c r="E21" s="46">
        <v>11.815300000000001</v>
      </c>
      <c r="F21" s="47">
        <f t="shared" si="1"/>
        <v>0</v>
      </c>
      <c r="G21" s="41">
        <f t="shared" si="0"/>
        <v>0</v>
      </c>
      <c r="H21" s="56"/>
      <c r="I21" s="67"/>
    </row>
    <row r="22" spans="1:9">
      <c r="A22" s="53"/>
      <c r="B22" s="43"/>
      <c r="C22" s="44"/>
      <c r="D22" s="45"/>
      <c r="E22" s="46"/>
      <c r="F22" s="47"/>
      <c r="G22" s="41">
        <f t="shared" si="0"/>
        <v>0</v>
      </c>
      <c r="H22" s="56"/>
      <c r="I22" s="67"/>
    </row>
    <row r="23" spans="1:9">
      <c r="A23" s="54"/>
      <c r="B23" s="43"/>
      <c r="C23" s="44"/>
      <c r="D23" s="45"/>
      <c r="E23" s="46"/>
      <c r="F23" s="47"/>
      <c r="G23" s="41">
        <f t="shared" si="0"/>
        <v>0</v>
      </c>
      <c r="H23" s="57"/>
      <c r="I23" s="68"/>
    </row>
    <row r="24" spans="1:9">
      <c r="A24" s="69" t="s">
        <v>44</v>
      </c>
      <c r="B24" s="12"/>
      <c r="C24" s="13"/>
      <c r="D24" s="14"/>
      <c r="E24" s="15"/>
      <c r="F24" s="16"/>
      <c r="G24" s="39">
        <v>0</v>
      </c>
      <c r="H24" s="71">
        <f>SUM(G24:G25)</f>
        <v>0</v>
      </c>
      <c r="I24" s="40"/>
    </row>
    <row r="25" spans="1:9">
      <c r="A25" s="70"/>
      <c r="B25" s="12"/>
      <c r="C25" s="13"/>
      <c r="D25" s="14"/>
      <c r="E25" s="15"/>
      <c r="F25" s="16"/>
      <c r="G25" s="39">
        <v>0</v>
      </c>
      <c r="H25" s="72"/>
      <c r="I25" s="40"/>
    </row>
    <row r="26" spans="1:9">
      <c r="A26" s="52" t="s">
        <v>45</v>
      </c>
      <c r="B26" s="43"/>
      <c r="C26" s="44"/>
      <c r="D26" s="45"/>
      <c r="E26" s="46"/>
      <c r="F26" s="47"/>
      <c r="G26" s="41">
        <v>0</v>
      </c>
      <c r="H26" s="42"/>
      <c r="I26" s="40"/>
    </row>
    <row r="27" spans="1:9">
      <c r="A27" s="54"/>
      <c r="B27" s="43"/>
      <c r="C27" s="44"/>
      <c r="D27" s="45"/>
      <c r="E27" s="46"/>
      <c r="F27" s="47"/>
      <c r="G27" s="41">
        <v>0</v>
      </c>
      <c r="H27" s="42"/>
      <c r="I27" s="40"/>
    </row>
    <row r="28" spans="1:9">
      <c r="A28" s="69" t="s">
        <v>30</v>
      </c>
      <c r="B28" s="12" t="s">
        <v>14</v>
      </c>
      <c r="C28" s="13" t="s">
        <v>26</v>
      </c>
      <c r="D28" s="14">
        <v>372.06700000000001</v>
      </c>
      <c r="E28" s="15">
        <v>9.2882999999999996</v>
      </c>
      <c r="F28" s="16">
        <f t="shared" si="1"/>
        <v>3455.8699161</v>
      </c>
      <c r="G28" s="39">
        <f t="shared" si="0"/>
        <v>6.7175924981662569E-2</v>
      </c>
      <c r="H28" s="71">
        <f>SUM(G28:G29)</f>
        <v>6.7175924981662569E-2</v>
      </c>
      <c r="I28" s="73">
        <f>SUM(H28)</f>
        <v>6.7175924981662569E-2</v>
      </c>
    </row>
    <row r="29" spans="1:9">
      <c r="A29" s="70"/>
      <c r="B29" s="12"/>
      <c r="C29" s="13"/>
      <c r="D29" s="14"/>
      <c r="E29" s="15"/>
      <c r="F29" s="16"/>
      <c r="G29" s="39"/>
      <c r="H29" s="72"/>
      <c r="I29" s="74"/>
    </row>
    <row r="30" spans="1:9">
      <c r="A30" s="63" t="s">
        <v>31</v>
      </c>
      <c r="B30" s="7"/>
      <c r="C30" s="8"/>
      <c r="D30" s="9"/>
      <c r="E30" s="10"/>
      <c r="F30" s="11">
        <v>0</v>
      </c>
      <c r="G30" s="38">
        <f>F30/$F$32</f>
        <v>0</v>
      </c>
      <c r="H30" s="65">
        <f>SUM(G30:G31)</f>
        <v>0</v>
      </c>
      <c r="I30" s="64">
        <f>SUM(G30:G31)</f>
        <v>0</v>
      </c>
    </row>
    <row r="31" spans="1:9">
      <c r="A31" s="63"/>
      <c r="B31" s="7"/>
      <c r="C31" s="17"/>
      <c r="D31" s="9"/>
      <c r="E31" s="10"/>
      <c r="F31" s="11">
        <v>0</v>
      </c>
      <c r="G31" s="38">
        <f>F31/$F$32</f>
        <v>0</v>
      </c>
      <c r="H31" s="65"/>
      <c r="I31" s="64"/>
    </row>
    <row r="32" spans="1:9">
      <c r="A32" s="75" t="s">
        <v>27</v>
      </c>
      <c r="B32" s="75"/>
      <c r="C32" s="75"/>
      <c r="D32" s="75"/>
      <c r="E32" s="75"/>
      <c r="F32" s="18">
        <f>SUM(F6:F31)</f>
        <v>51445.066324629996</v>
      </c>
      <c r="G32" s="19">
        <f>SUM(G6:G31)</f>
        <v>1</v>
      </c>
      <c r="H32" s="20"/>
      <c r="I32" s="20"/>
    </row>
    <row r="33" spans="1:5" ht="13.5" customHeight="1"/>
    <row r="34" spans="1:5">
      <c r="A34" s="4" t="s">
        <v>28</v>
      </c>
    </row>
    <row r="43" spans="1:5">
      <c r="B43" s="4"/>
      <c r="E43" s="4"/>
    </row>
    <row r="44" spans="1:5">
      <c r="B44" s="4"/>
      <c r="E44" s="4"/>
    </row>
    <row r="45" spans="1:5">
      <c r="B45" s="4"/>
      <c r="E45" s="4"/>
    </row>
    <row r="46" spans="1:5">
      <c r="B46" s="4"/>
      <c r="E46" s="4"/>
    </row>
    <row r="47" spans="1:5">
      <c r="B47" s="4"/>
      <c r="E47" s="4"/>
    </row>
    <row r="48" spans="1:5">
      <c r="B48" s="4"/>
      <c r="E48" s="4"/>
    </row>
    <row r="49" spans="2:5">
      <c r="B49" s="4"/>
      <c r="E49" s="4"/>
    </row>
    <row r="50" spans="2:5">
      <c r="B50" s="4"/>
      <c r="E50" s="4"/>
    </row>
    <row r="51" spans="2:5">
      <c r="B51" s="4"/>
      <c r="E51" s="4"/>
    </row>
    <row r="52" spans="2:5">
      <c r="B52" s="4"/>
      <c r="E52" s="4"/>
    </row>
    <row r="53" spans="2:5">
      <c r="B53" s="4"/>
      <c r="E53" s="4"/>
    </row>
  </sheetData>
  <mergeCells count="36">
    <mergeCell ref="A32:E32"/>
    <mergeCell ref="A30:A31"/>
    <mergeCell ref="H30:H31"/>
    <mergeCell ref="I30:I31"/>
    <mergeCell ref="A24:A25"/>
    <mergeCell ref="H24:H25"/>
    <mergeCell ref="A26:A27"/>
    <mergeCell ref="A14:A17"/>
    <mergeCell ref="H14:H17"/>
    <mergeCell ref="I14:I17"/>
    <mergeCell ref="A28:A29"/>
    <mergeCell ref="H28:H29"/>
    <mergeCell ref="I28:I29"/>
    <mergeCell ref="I18:I23"/>
    <mergeCell ref="I6:I11"/>
    <mergeCell ref="A10:A11"/>
    <mergeCell ref="H10:H11"/>
    <mergeCell ref="A12:A13"/>
    <mergeCell ref="H12:H13"/>
    <mergeCell ref="I12:I13"/>
    <mergeCell ref="F4:F5"/>
    <mergeCell ref="A18:A19"/>
    <mergeCell ref="H18:H19"/>
    <mergeCell ref="A20:A23"/>
    <mergeCell ref="H20:H23"/>
    <mergeCell ref="A4:A5"/>
    <mergeCell ref="B4:B5"/>
    <mergeCell ref="C4:C5"/>
    <mergeCell ref="D4:D5"/>
    <mergeCell ref="E4:E5"/>
    <mergeCell ref="G4:I4"/>
    <mergeCell ref="G5:I5"/>
    <mergeCell ref="A8:A9"/>
    <mergeCell ref="H8:H9"/>
    <mergeCell ref="A6:A7"/>
    <mergeCell ref="H6:H7"/>
  </mergeCells>
  <printOptions horizontalCentered="1"/>
  <pageMargins left="0.43307086614173229" right="0.27559055118110237" top="0.5" bottom="0.3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9E70A-1AAF-450F-A94B-3E393F66A3B0}">
  <dimension ref="A4:I18"/>
  <sheetViews>
    <sheetView topLeftCell="A3" workbookViewId="0">
      <selection activeCell="I15" sqref="I15"/>
    </sheetView>
  </sheetViews>
  <sheetFormatPr defaultRowHeight="18.5"/>
  <cols>
    <col min="1" max="1" width="15.90625" style="1" bestFit="1" customWidth="1"/>
    <col min="2" max="2" width="11.08984375" style="1" customWidth="1"/>
    <col min="3" max="3" width="11.1796875" style="1" customWidth="1"/>
    <col min="4" max="4" width="10" style="1" customWidth="1"/>
    <col min="5" max="8" width="8.7265625" style="1"/>
    <col min="9" max="9" width="9.6328125" style="1" customWidth="1"/>
    <col min="10" max="16384" width="8.7265625" style="1"/>
  </cols>
  <sheetData>
    <row r="4" spans="1:9">
      <c r="A4" s="37" t="s">
        <v>29</v>
      </c>
      <c r="B4" s="37" t="s">
        <v>33</v>
      </c>
      <c r="C4" s="37" t="s">
        <v>34</v>
      </c>
      <c r="D4" s="76" t="s">
        <v>10</v>
      </c>
      <c r="E4" s="76"/>
      <c r="F4" s="80" t="s">
        <v>11</v>
      </c>
      <c r="G4" s="80"/>
      <c r="H4" s="79" t="s">
        <v>37</v>
      </c>
      <c r="I4" s="79"/>
    </row>
    <row r="5" spans="1:9">
      <c r="A5" s="23" t="s">
        <v>12</v>
      </c>
      <c r="B5" s="24">
        <v>1.4999999999999999E-2</v>
      </c>
      <c r="C5" s="24">
        <v>2.5000000000000001E-3</v>
      </c>
      <c r="D5" s="25">
        <f>SUM('Current Port'!G6:G7)</f>
        <v>0</v>
      </c>
      <c r="E5" s="26">
        <f>SUM('Current Port'!F6:F7)</f>
        <v>0</v>
      </c>
      <c r="F5" s="27">
        <v>0</v>
      </c>
      <c r="G5" s="48">
        <f>F5*$E$16</f>
        <v>0</v>
      </c>
      <c r="H5" s="24">
        <f>F5-D5</f>
        <v>0</v>
      </c>
      <c r="I5" s="36">
        <f>G5-E5</f>
        <v>0</v>
      </c>
    </row>
    <row r="6" spans="1:9">
      <c r="A6" s="23" t="s">
        <v>13</v>
      </c>
      <c r="B6" s="24">
        <v>2.5000000000000001E-2</v>
      </c>
      <c r="C6" s="24">
        <v>-0.01</v>
      </c>
      <c r="D6" s="25">
        <f>SUM('Current Port'!G8:G9)</f>
        <v>0.18356026167331257</v>
      </c>
      <c r="E6" s="26">
        <f>SUM('Current Port'!F8:F9)</f>
        <v>9443.2698363500022</v>
      </c>
      <c r="F6" s="27">
        <v>0.25</v>
      </c>
      <c r="G6" s="48">
        <f t="shared" ref="G6:G15" si="0">F6*$E$16</f>
        <v>12861.266581157499</v>
      </c>
      <c r="H6" s="24">
        <f t="shared" ref="H6:H15" si="1">F6-D6</f>
        <v>6.6439738326687425E-2</v>
      </c>
      <c r="I6" s="36">
        <f>G6-E6</f>
        <v>3417.9967448074967</v>
      </c>
    </row>
    <row r="7" spans="1:9">
      <c r="A7" s="23" t="s">
        <v>17</v>
      </c>
      <c r="B7" s="24">
        <v>0.03</v>
      </c>
      <c r="C7" s="24">
        <v>-0.06</v>
      </c>
      <c r="D7" s="25">
        <f>SUM('Current Port'!G10:G11)</f>
        <v>0</v>
      </c>
      <c r="E7" s="26">
        <f>SUM('Current Port'!F10:F11)</f>
        <v>0</v>
      </c>
      <c r="F7" s="27">
        <v>0</v>
      </c>
      <c r="G7" s="48">
        <f t="shared" si="0"/>
        <v>0</v>
      </c>
      <c r="H7" s="24">
        <f t="shared" si="1"/>
        <v>0</v>
      </c>
      <c r="I7" s="36">
        <f t="shared" ref="I7:I15" si="2">G7-E7</f>
        <v>0</v>
      </c>
    </row>
    <row r="8" spans="1:9">
      <c r="A8" s="23" t="s">
        <v>18</v>
      </c>
      <c r="B8" s="24">
        <v>7.0000000000000007E-2</v>
      </c>
      <c r="C8" s="24">
        <v>-0.15</v>
      </c>
      <c r="D8" s="25">
        <f>SUM('Current Port'!G12:G13)</f>
        <v>0.20281092717932345</v>
      </c>
      <c r="E8" s="26">
        <f>SUM('Current Port'!F12:F13)</f>
        <v>10433.621600099999</v>
      </c>
      <c r="F8" s="27">
        <v>0</v>
      </c>
      <c r="G8" s="48">
        <f t="shared" si="0"/>
        <v>0</v>
      </c>
      <c r="H8" s="24">
        <f t="shared" si="1"/>
        <v>-0.20281092717932345</v>
      </c>
      <c r="I8" s="36">
        <f t="shared" si="2"/>
        <v>-10433.621600099999</v>
      </c>
    </row>
    <row r="9" spans="1:9">
      <c r="A9" s="23" t="s">
        <v>20</v>
      </c>
      <c r="B9" s="24">
        <v>0.08</v>
      </c>
      <c r="C9" s="24">
        <v>-0.4</v>
      </c>
      <c r="D9" s="25">
        <f>SUM('Current Port'!G14:G17)</f>
        <v>0.39573063676298836</v>
      </c>
      <c r="E9" s="26">
        <f>SUM('Current Port'!F14:F17)</f>
        <v>20358.388854959998</v>
      </c>
      <c r="F9" s="27">
        <v>0.25</v>
      </c>
      <c r="G9" s="48">
        <f t="shared" si="0"/>
        <v>12861.266581157499</v>
      </c>
      <c r="H9" s="24">
        <f t="shared" si="1"/>
        <v>-0.14573063676298836</v>
      </c>
      <c r="I9" s="36">
        <f t="shared" si="2"/>
        <v>-7497.122273802499</v>
      </c>
    </row>
    <row r="10" spans="1:9">
      <c r="A10" s="23" t="s">
        <v>40</v>
      </c>
      <c r="B10" s="24">
        <v>0.1</v>
      </c>
      <c r="C10" s="24">
        <v>-0.4</v>
      </c>
      <c r="D10" s="25">
        <f>SUM('Current Port'!G18:G19)</f>
        <v>7.2623090773065904E-2</v>
      </c>
      <c r="E10" s="26">
        <f>SUM('Current Port'!F18:F19)</f>
        <v>3736.09972152</v>
      </c>
      <c r="F10" s="27">
        <v>0.1</v>
      </c>
      <c r="G10" s="48">
        <f t="shared" si="0"/>
        <v>5144.5066324629997</v>
      </c>
      <c r="H10" s="24">
        <f t="shared" si="1"/>
        <v>2.7376909226934101E-2</v>
      </c>
      <c r="I10" s="36">
        <f t="shared" si="2"/>
        <v>1408.4069109429997</v>
      </c>
    </row>
    <row r="11" spans="1:9">
      <c r="A11" s="23" t="s">
        <v>41</v>
      </c>
      <c r="B11" s="24">
        <v>0.09</v>
      </c>
      <c r="C11" s="24">
        <v>-0.35</v>
      </c>
      <c r="D11" s="25">
        <f>SUM('Current Port'!G20:G23)</f>
        <v>7.8099158629647225E-2</v>
      </c>
      <c r="E11" s="26">
        <f>SUM('Current Port'!F20:F23)</f>
        <v>4017.8163956000003</v>
      </c>
      <c r="F11" s="27">
        <v>0.2</v>
      </c>
      <c r="G11" s="48">
        <f t="shared" si="0"/>
        <v>10289.013264925999</v>
      </c>
      <c r="H11" s="24">
        <f t="shared" si="1"/>
        <v>0.12190084137035279</v>
      </c>
      <c r="I11" s="36">
        <f t="shared" si="2"/>
        <v>6271.1968693259987</v>
      </c>
    </row>
    <row r="12" spans="1:9">
      <c r="A12" s="23" t="s">
        <v>44</v>
      </c>
      <c r="B12" s="24">
        <v>0.12</v>
      </c>
      <c r="C12" s="24">
        <v>-0.35</v>
      </c>
      <c r="D12" s="25">
        <f>SUM('Current Port'!G24:G25)</f>
        <v>0</v>
      </c>
      <c r="E12" s="26">
        <v>0</v>
      </c>
      <c r="F12" s="27">
        <v>0</v>
      </c>
      <c r="G12" s="48">
        <v>0</v>
      </c>
      <c r="H12" s="24">
        <f t="shared" ref="H12:H13" si="3">F12-D12</f>
        <v>0</v>
      </c>
      <c r="I12" s="36">
        <f t="shared" ref="I12:I13" si="4">G12-E12</f>
        <v>0</v>
      </c>
    </row>
    <row r="13" spans="1:9">
      <c r="A13" s="23" t="s">
        <v>45</v>
      </c>
      <c r="B13" s="24">
        <v>0.11</v>
      </c>
      <c r="C13" s="24">
        <v>-0.3</v>
      </c>
      <c r="D13" s="25">
        <f>SUM('Current Port'!G26:G27)</f>
        <v>0</v>
      </c>
      <c r="E13" s="26">
        <v>0</v>
      </c>
      <c r="F13" s="27">
        <v>0</v>
      </c>
      <c r="G13" s="48">
        <v>0</v>
      </c>
      <c r="H13" s="24">
        <f t="shared" si="3"/>
        <v>0</v>
      </c>
      <c r="I13" s="36">
        <f t="shared" si="4"/>
        <v>0</v>
      </c>
    </row>
    <row r="14" spans="1:9">
      <c r="A14" s="23" t="s">
        <v>30</v>
      </c>
      <c r="B14" s="24">
        <v>0.04</v>
      </c>
      <c r="C14" s="24">
        <v>-7.0000000000000007E-2</v>
      </c>
      <c r="D14" s="25">
        <f>SUM('Current Port'!G23:G30)</f>
        <v>6.7175924981662569E-2</v>
      </c>
      <c r="E14" s="26">
        <f>SUM('Current Port'!F28:F29)</f>
        <v>3455.8699161</v>
      </c>
      <c r="F14" s="27">
        <v>0.2</v>
      </c>
      <c r="G14" s="48">
        <f t="shared" si="0"/>
        <v>10289.013264925999</v>
      </c>
      <c r="H14" s="24">
        <f t="shared" si="1"/>
        <v>0.13282407501833743</v>
      </c>
      <c r="I14" s="36">
        <f t="shared" si="2"/>
        <v>6833.1433488259991</v>
      </c>
    </row>
    <row r="15" spans="1:9">
      <c r="A15" s="23" t="s">
        <v>31</v>
      </c>
      <c r="B15" s="24">
        <v>0</v>
      </c>
      <c r="C15" s="24">
        <v>0</v>
      </c>
      <c r="D15" s="25">
        <f>SUM('Current Port'!G30:G31)</f>
        <v>0</v>
      </c>
      <c r="E15" s="26">
        <f>SUM('Current Port'!F30:F31)</f>
        <v>0</v>
      </c>
      <c r="F15" s="27">
        <v>0</v>
      </c>
      <c r="G15" s="48">
        <f t="shared" si="0"/>
        <v>0</v>
      </c>
      <c r="H15" s="24">
        <f t="shared" si="1"/>
        <v>0</v>
      </c>
      <c r="I15" s="36">
        <f t="shared" si="2"/>
        <v>0</v>
      </c>
    </row>
    <row r="16" spans="1:9">
      <c r="A16" s="79" t="s">
        <v>32</v>
      </c>
      <c r="B16" s="79"/>
      <c r="C16" s="79"/>
      <c r="D16" s="32">
        <f t="shared" ref="D16:I16" si="5">SUM(D5:D15)</f>
        <v>1</v>
      </c>
      <c r="E16" s="33">
        <f t="shared" si="5"/>
        <v>51445.066324629996</v>
      </c>
      <c r="F16" s="34">
        <f t="shared" si="5"/>
        <v>1</v>
      </c>
      <c r="G16" s="35">
        <f t="shared" si="5"/>
        <v>51445.066324629996</v>
      </c>
      <c r="H16" s="21">
        <f t="shared" si="5"/>
        <v>-5.5511151231257827E-17</v>
      </c>
      <c r="I16" s="22">
        <f t="shared" si="5"/>
        <v>-3.637978807091713E-12</v>
      </c>
    </row>
    <row r="17" spans="1:7">
      <c r="A17" s="77" t="s">
        <v>35</v>
      </c>
      <c r="B17" s="77"/>
      <c r="C17" s="77"/>
      <c r="D17" s="28">
        <f>SUMPRODUCT(D5:D15,B5:B15)</f>
        <v>6.7422492738665879E-2</v>
      </c>
      <c r="E17" s="29">
        <f>E16*(1+D17)</f>
        <v>54913.620935342551</v>
      </c>
      <c r="F17" s="28">
        <f>SUMPRODUCT(F5:F15,B5:B15)</f>
        <v>6.2250000000000007E-2</v>
      </c>
      <c r="G17" s="29">
        <f>G16*(1+F17)</f>
        <v>54647.521703338207</v>
      </c>
    </row>
    <row r="18" spans="1:7">
      <c r="A18" s="78" t="s">
        <v>36</v>
      </c>
      <c r="B18" s="78"/>
      <c r="C18" s="78"/>
      <c r="D18" s="30">
        <f>SUMPRODUCT(D5:D15,C5:C15)</f>
        <v>-0.2516357529771463</v>
      </c>
      <c r="E18" s="31">
        <f>E16*(1+D18)</f>
        <v>38499.648323072499</v>
      </c>
      <c r="F18" s="30">
        <f>SUMPRODUCT(F5:F15,C5:C15)</f>
        <v>-0.22650000000000003</v>
      </c>
      <c r="G18" s="31">
        <f>G16*(1+F18)</f>
        <v>39792.7588021013</v>
      </c>
    </row>
  </sheetData>
  <mergeCells count="6">
    <mergeCell ref="H4:I4"/>
    <mergeCell ref="D4:E4"/>
    <mergeCell ref="A17:C17"/>
    <mergeCell ref="A18:C18"/>
    <mergeCell ref="A16:C16"/>
    <mergeCell ref="F4:G4"/>
  </mergeCells>
  <conditionalFormatting sqref="D5:D15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{90E697ED-5A00-4E54-9328-36D4D28313B8}</x14:id>
        </ext>
      </extLst>
    </cfRule>
  </conditionalFormatting>
  <conditionalFormatting sqref="F5:F15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{B0F89E16-50A3-41E4-8BBF-4CE11148D7DE}</x14:id>
        </ext>
      </extLst>
    </cfRule>
  </conditionalFormatting>
  <conditionalFormatting sqref="H5:H15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  <cfRule type="colorScale" priority="4">
      <colorScale>
        <cfvo type="num" val="0"/>
        <cfvo type="num" val="0"/>
        <color rgb="FFF8696B"/>
        <color rgb="FF63BE7B"/>
      </colorScale>
    </cfRule>
  </conditionalFormatting>
  <pageMargins left="0.7" right="0.7" top="0.75" bottom="0.75" header="0.3" footer="0.3"/>
  <pageSetup orientation="portrait" horizontalDpi="0" verticalDpi="0" r:id="rId1"/>
  <ignoredErrors>
    <ignoredError sqref="D12:D13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0E697ED-5A00-4E54-9328-36D4D28313B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D5:D15</xm:sqref>
        </x14:conditionalFormatting>
        <x14:conditionalFormatting xmlns:xm="http://schemas.microsoft.com/office/excel/2006/main">
          <x14:cfRule type="dataBar" id="{B0F89E16-50A3-41E4-8BBF-4CE11148D7D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F5:F15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Current Port</vt:lpstr>
      <vt:lpstr>Evaluation</vt:lpstr>
      <vt:lpstr>'Current 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Kititouch</dc:creator>
  <cp:lastModifiedBy>Kititouch</cp:lastModifiedBy>
  <dcterms:created xsi:type="dcterms:W3CDTF">2018-06-15T23:56:29Z</dcterms:created>
  <dcterms:modified xsi:type="dcterms:W3CDTF">2021-02-19T14:42:39Z</dcterms:modified>
</cp:coreProperties>
</file>