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4D3CF574-BA26-46E2-85A3-F259EE28CFCB}" xr6:coauthVersionLast="40" xr6:coauthVersionMax="40" xr10:uidLastSave="{00000000-0000-0000-0000-000000000000}"/>
  <bookViews>
    <workbookView xWindow="0" yWindow="0" windowWidth="19200" windowHeight="6850" tabRatio="821" xr2:uid="{00000000-000D-0000-FFFF-FFFF00000000}"/>
  </bookViews>
  <sheets>
    <sheet name="ข้อมูล" sheetId="13" r:id="rId1"/>
    <sheet name="ผลลัพธ์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4" l="1"/>
  <c r="E10" i="14"/>
  <c r="E26" i="14" l="1"/>
  <c r="E13" i="14"/>
  <c r="E30" i="14"/>
  <c r="E31" i="14" l="1"/>
  <c r="E28" i="14"/>
  <c r="E27" i="14"/>
  <c r="E16" i="14"/>
  <c r="E19" i="14"/>
  <c r="E23" i="14"/>
  <c r="E17" i="14"/>
  <c r="E22" i="14"/>
  <c r="B36" i="13" l="1"/>
  <c r="F28" i="13"/>
  <c r="B28" i="13"/>
  <c r="F15" i="13"/>
  <c r="B15" i="13"/>
  <c r="E11" i="14" l="1"/>
  <c r="F29" i="13"/>
  <c r="B37" i="13"/>
  <c r="C9" i="13" s="1"/>
  <c r="E15" i="14" l="1"/>
  <c r="C34" i="13"/>
  <c r="C30" i="13"/>
  <c r="C10" i="13"/>
  <c r="C28" i="13"/>
  <c r="C5" i="14" s="1"/>
  <c r="C32" i="13"/>
  <c r="C21" i="13"/>
  <c r="C25" i="13"/>
  <c r="C18" i="13"/>
  <c r="C22" i="13"/>
  <c r="C26" i="13"/>
  <c r="C19" i="13"/>
  <c r="C23" i="13"/>
  <c r="C31" i="13"/>
  <c r="C20" i="13"/>
  <c r="C24" i="13"/>
  <c r="C15" i="13"/>
  <c r="C4" i="14" s="1"/>
  <c r="C12" i="13"/>
  <c r="C6" i="13"/>
  <c r="C36" i="13"/>
  <c r="C6" i="14" s="1"/>
  <c r="F30" i="13"/>
  <c r="C11" i="13"/>
  <c r="C8" i="13"/>
  <c r="C7" i="13"/>
  <c r="C17" i="13"/>
  <c r="C37" i="13"/>
  <c r="C7" i="14" s="1"/>
  <c r="C13" i="13"/>
  <c r="C5" i="13"/>
  <c r="E12" i="14"/>
  <c r="F37" i="13" l="1"/>
  <c r="G37" i="13" s="1"/>
  <c r="G15" i="13" l="1"/>
  <c r="E4" i="14" s="1"/>
  <c r="G6" i="13"/>
  <c r="G17" i="13"/>
  <c r="G29" i="13"/>
  <c r="G18" i="13"/>
  <c r="G28" i="13"/>
  <c r="E5" i="14" s="1"/>
  <c r="G30" i="13"/>
  <c r="E6" i="14" s="1"/>
  <c r="G5" i="13"/>
</calcChain>
</file>

<file path=xl/sharedStrings.xml><?xml version="1.0" encoding="utf-8"?>
<sst xmlns="http://schemas.openxmlformats.org/spreadsheetml/2006/main" count="95" uniqueCount="88">
  <si>
    <t>สินทรัพย์</t>
  </si>
  <si>
    <t>คุณ</t>
  </si>
  <si>
    <t>%</t>
  </si>
  <si>
    <t>หนี้สินและความมั่งคั่งสุทธิ</t>
  </si>
  <si>
    <t>สินทรัพย์สภาพคล่อง (Liquid Asset)</t>
  </si>
  <si>
    <t>หนี้สินระยะสั้น (Short-term Liabilities)</t>
  </si>
  <si>
    <t>หนี้สินเชื่อส่วนบุคคล</t>
  </si>
  <si>
    <t>รวมสินทรัพย์สภาพคล่อง</t>
  </si>
  <si>
    <t>รวมหนี้สินระยะสั้น</t>
  </si>
  <si>
    <t>หนี้สินระยะยาว (Long-term Liabilities)</t>
  </si>
  <si>
    <t>หนี้ผ่อนรถ</t>
  </si>
  <si>
    <t>หนี้ผ่อนบ้าน</t>
  </si>
  <si>
    <t>กรมธรรม์ประกันชีวิต (มูลค่าเงินสด)</t>
  </si>
  <si>
    <t>รวมหนี้สินระยะยาว</t>
  </si>
  <si>
    <t>รวมสินทรัพย์เพื่อการลงทุน</t>
  </si>
  <si>
    <t>รวมหนี้สิน</t>
  </si>
  <si>
    <t>ความมั่งคั่งสุทธิ</t>
  </si>
  <si>
    <t>รถยนต์</t>
  </si>
  <si>
    <t>รวมสินทรัพย์ใช้ส่วนตัว</t>
  </si>
  <si>
    <t>สินทรัพย์รวม</t>
  </si>
  <si>
    <t>หมายเหตุ</t>
  </si>
  <si>
    <t>อื่น ๆ</t>
  </si>
  <si>
    <t>กองทุนสำรองเลี้ยงชีพ</t>
  </si>
  <si>
    <t>เงินสด</t>
  </si>
  <si>
    <t>กองทุนตลาดเงิน / ตราสารหนี้ระยะสั้น</t>
  </si>
  <si>
    <t>สลากออมสิน</t>
  </si>
  <si>
    <t>อายุ</t>
  </si>
  <si>
    <t>เงินคืนกรมธรรม์สะสม</t>
  </si>
  <si>
    <t>กองทุน</t>
  </si>
  <si>
    <t>หนี้บัตรเครดิต (รอชำระ)</t>
  </si>
  <si>
    <t>ชำระหนี้บัตร+รถต่อเดือน</t>
  </si>
  <si>
    <t>ชำระหนี้บ้านต่อเดือน</t>
  </si>
  <si>
    <t>เงินออมเฉลี่ยต่อเดือน</t>
  </si>
  <si>
    <t>หนี้สิน / ความมั่งคั่ง</t>
  </si>
  <si>
    <t>สินทรัพย์สภาพคล่อง</t>
  </si>
  <si>
    <t>หนี้สินระยะสั้น</t>
  </si>
  <si>
    <t>หนี้สินระยะยาว</t>
  </si>
  <si>
    <t>สินทรัพย์ส่วนตัว</t>
  </si>
  <si>
    <t>รวมสินทรัพย์ทั้งหมด</t>
  </si>
  <si>
    <t>เกณฑ์</t>
  </si>
  <si>
    <t>&gt; 1</t>
  </si>
  <si>
    <t>3 - 6</t>
  </si>
  <si>
    <t>&gt;= 15%</t>
  </si>
  <si>
    <t>&lt; 50%</t>
  </si>
  <si>
    <t>&lt; 35 - 45%</t>
  </si>
  <si>
    <t>การชำระคืนหนี้สินที่ไม่ใช่การจดจำนองจากรายได้</t>
  </si>
  <si>
    <t>&lt; 15 - 20%</t>
  </si>
  <si>
    <t>&gt;= 50%</t>
  </si>
  <si>
    <t>- บัญชีออมทรัพย์ 1</t>
  </si>
  <si>
    <t>- บัญชีออมทรัพย์ 2</t>
  </si>
  <si>
    <t>- บัญชีออมทรัพย์ 3</t>
  </si>
  <si>
    <t>LTF</t>
  </si>
  <si>
    <t>RMF</t>
  </si>
  <si>
    <t>หุ้น</t>
  </si>
  <si>
    <t>สหกรณ์ออมทรัพย์</t>
  </si>
  <si>
    <t>สินทรัพย์เพื่อการลงทุน (Investment Asset) - มูลค่า ณ ปัจจุบัน</t>
  </si>
  <si>
    <t>สินทรัพย์ใช้ส่วนตัว (Personal Asset) - ถ้าขายคิดว่าขั้นต่ำขายได้เท่าไหร่</t>
  </si>
  <si>
    <t>ทองคำ</t>
  </si>
  <si>
    <t>เครื่องประดับ</t>
  </si>
  <si>
    <t>จัดทำ ณ วันที่____________________</t>
  </si>
  <si>
    <t>สภาพคล่องพื้นฐาน (Liquidity ratio)</t>
  </si>
  <si>
    <t>หนี้สินต่อสินทรัพย์ (Debt to asset ratio)</t>
  </si>
  <si>
    <t>การชำระคืนหนี้จากรายได้ (Debt Service ratio)</t>
  </si>
  <si>
    <t>สภาพคล่องการหมุนเงิน (Current ratio)</t>
  </si>
  <si>
    <t>สินทรัพย์เพื่อการลงทุน</t>
  </si>
  <si>
    <t>รายได้จากทรัพย์สินเฉลี่ยต่อเดือน (Passive Income)</t>
  </si>
  <si>
    <t>รายได้จากการทำงานเฉลี่ยต่อเดือน (Active Income)</t>
  </si>
  <si>
    <t>รายได้จากทรัพย์สินต่อรายได้จากการทำงาน (Passive Income ratio)</t>
  </si>
  <si>
    <t>รายจ่ายเฉลี่ยต่อเดือน (ไม่รวมชำระหนี้)</t>
  </si>
  <si>
    <t>อัตราส่วนความอยู่รอด (Servival ratio)</t>
  </si>
  <si>
    <t>อัตราส่วนความมั่งคั่ง (Wealth ratio)</t>
  </si>
  <si>
    <t>&gt; 20%</t>
  </si>
  <si>
    <t>&lt; 30%</t>
  </si>
  <si>
    <t>อัตราส่วนการใช้จ่าย (Budgeting ratio)</t>
  </si>
  <si>
    <t>- ออมและชำระหนี้</t>
  </si>
  <si>
    <t>- ชำระค่าที่พักอาศัย</t>
  </si>
  <si>
    <t>- ค่าใช้จ่ายทั่วไป</t>
  </si>
  <si>
    <t>&gt; 1 คือ งานประจำจะกลายเป็นงานอดิเรก</t>
  </si>
  <si>
    <t>ขนาดกองทุนเกษียณขั้นต่ำ (บาท)</t>
  </si>
  <si>
    <t>ขนาดเงินสำรองฉุกเฉินขั้นต่ำ (บาท)</t>
  </si>
  <si>
    <t>สินทรัพย์เพื่อการลงทุนต่อความมั่งคั่งสุทธิ</t>
  </si>
  <si>
    <t>อัตราส่วนการออม (Savings ratio)</t>
  </si>
  <si>
    <t>บ้าน / ที่ดิน</t>
  </si>
  <si>
    <t>สินทรัพย์ที่มีสภาพคล่องต่อความมั่งคั่งสุทธิ (Liquidity asset to wealth ratio)</t>
  </si>
  <si>
    <t>ผลลัพธ์</t>
  </si>
  <si>
    <t>&gt;= 1 คือ มีอิสระภาพทางการเงิน</t>
  </si>
  <si>
    <t>&gt;= 1</t>
  </si>
  <si>
    <t>&gt;=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</si>
</sst>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 &quot;* #,##0&quot; &quot;;&quot; &quot;* \(#,##0\);&quot; &quot;* &quot;-&quot;??&quot; 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haiSans Neue"/>
    </font>
    <font>
      <b/>
      <sz val="12"/>
      <name val="ThaiSans Neue"/>
    </font>
    <font>
      <sz val="12"/>
      <name val="ThaiSans Neue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6A8A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0" fontId="6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Protection="0"/>
  </cellStyleXfs>
  <cellXfs count="99">
    <xf numFmtId="0" fontId="0" fillId="0" borderId="0" xfId="0"/>
    <xf numFmtId="0" fontId="4" fillId="0" borderId="1" xfId="2" applyFont="1" applyFill="1" applyBorder="1"/>
    <xf numFmtId="164" fontId="4" fillId="0" borderId="1" xfId="3" applyNumberFormat="1" applyFont="1" applyFill="1" applyBorder="1" applyAlignment="1">
      <alignment horizontal="right" indent="1"/>
    </xf>
    <xf numFmtId="164" fontId="4" fillId="0" borderId="1" xfId="5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right" indent="1"/>
    </xf>
    <xf numFmtId="0" fontId="4" fillId="0" borderId="1" xfId="2" quotePrefix="1" applyFont="1" applyFill="1" applyBorder="1"/>
    <xf numFmtId="0" fontId="3" fillId="0" borderId="1" xfId="2" applyFont="1" applyFill="1" applyBorder="1"/>
    <xf numFmtId="0" fontId="10" fillId="4" borderId="2" xfId="15" applyFont="1" applyFill="1" applyBorder="1" applyAlignment="1">
      <alignment vertical="center"/>
    </xf>
    <xf numFmtId="0" fontId="10" fillId="4" borderId="3" xfId="15" applyFont="1" applyFill="1" applyBorder="1" applyAlignment="1"/>
    <xf numFmtId="0" fontId="10" fillId="4" borderId="3" xfId="15" applyFont="1" applyFill="1" applyBorder="1" applyAlignment="1">
      <alignment horizontal="center"/>
    </xf>
    <xf numFmtId="0" fontId="11" fillId="4" borderId="0" xfId="15" applyFont="1" applyFill="1" applyBorder="1" applyAlignment="1"/>
    <xf numFmtId="0" fontId="10" fillId="4" borderId="4" xfId="15" applyFont="1" applyFill="1" applyBorder="1" applyAlignment="1">
      <alignment horizontal="right" vertical="center"/>
    </xf>
    <xf numFmtId="0" fontId="12" fillId="0" borderId="0" xfId="15" applyNumberFormat="1" applyFont="1" applyAlignment="1"/>
    <xf numFmtId="49" fontId="13" fillId="5" borderId="5" xfId="15" applyNumberFormat="1" applyFont="1" applyFill="1" applyBorder="1" applyAlignment="1">
      <alignment horizontal="center"/>
    </xf>
    <xf numFmtId="0" fontId="12" fillId="4" borderId="6" xfId="15" applyFont="1" applyFill="1" applyBorder="1" applyAlignment="1"/>
    <xf numFmtId="49" fontId="13" fillId="6" borderId="5" xfId="15" applyNumberFormat="1" applyFont="1" applyFill="1" applyBorder="1" applyAlignment="1">
      <alignment horizontal="center"/>
    </xf>
    <xf numFmtId="43" fontId="14" fillId="0" borderId="1" xfId="13" applyFont="1" applyBorder="1" applyAlignment="1"/>
    <xf numFmtId="0" fontId="16" fillId="9" borderId="1" xfId="15" applyNumberFormat="1" applyFont="1" applyFill="1" applyBorder="1" applyAlignment="1"/>
    <xf numFmtId="165" fontId="14" fillId="4" borderId="5" xfId="15" applyNumberFormat="1" applyFont="1" applyFill="1" applyBorder="1" applyAlignment="1">
      <alignment horizontal="right"/>
    </xf>
    <xf numFmtId="49" fontId="12" fillId="4" borderId="5" xfId="15" applyNumberFormat="1" applyFont="1" applyFill="1" applyBorder="1" applyAlignment="1"/>
    <xf numFmtId="167" fontId="14" fillId="4" borderId="5" xfId="15" applyNumberFormat="1" applyFont="1" applyFill="1" applyBorder="1" applyAlignment="1">
      <alignment horizontal="center"/>
    </xf>
    <xf numFmtId="165" fontId="14" fillId="4" borderId="5" xfId="14" applyNumberFormat="1" applyFont="1" applyFill="1" applyBorder="1" applyAlignment="1">
      <alignment horizontal="right"/>
    </xf>
    <xf numFmtId="0" fontId="16" fillId="10" borderId="1" xfId="15" applyNumberFormat="1" applyFont="1" applyFill="1" applyBorder="1" applyAlignment="1"/>
    <xf numFmtId="43" fontId="12" fillId="0" borderId="0" xfId="15" applyNumberFormat="1" applyFont="1" applyAlignment="1"/>
    <xf numFmtId="165" fontId="17" fillId="4" borderId="5" xfId="15" applyNumberFormat="1" applyFont="1" applyFill="1" applyBorder="1" applyAlignment="1">
      <alignment horizontal="right"/>
    </xf>
    <xf numFmtId="0" fontId="16" fillId="11" borderId="1" xfId="15" applyNumberFormat="1" applyFont="1" applyFill="1" applyBorder="1" applyAlignment="1"/>
    <xf numFmtId="0" fontId="8" fillId="12" borderId="1" xfId="15" applyNumberFormat="1" applyFont="1" applyFill="1" applyBorder="1" applyAlignment="1"/>
    <xf numFmtId="0" fontId="8" fillId="0" borderId="0" xfId="15" applyNumberFormat="1" applyFont="1" applyFill="1" applyBorder="1" applyAlignment="1"/>
    <xf numFmtId="43" fontId="14" fillId="0" borderId="0" xfId="13" applyFont="1" applyBorder="1" applyAlignment="1"/>
    <xf numFmtId="0" fontId="12" fillId="4" borderId="5" xfId="15" applyFont="1" applyFill="1" applyBorder="1" applyAlignment="1"/>
    <xf numFmtId="167" fontId="14" fillId="4" borderId="5" xfId="15" applyNumberFormat="1" applyFont="1" applyFill="1" applyBorder="1" applyAlignment="1">
      <alignment horizontal="right"/>
    </xf>
    <xf numFmtId="49" fontId="18" fillId="4" borderId="5" xfId="15" applyNumberFormat="1" applyFont="1" applyFill="1" applyBorder="1" applyAlignment="1"/>
    <xf numFmtId="167" fontId="18" fillId="4" borderId="5" xfId="15" applyNumberFormat="1" applyFont="1" applyFill="1" applyBorder="1" applyAlignment="1">
      <alignment horizontal="right"/>
    </xf>
    <xf numFmtId="165" fontId="18" fillId="4" borderId="5" xfId="15" applyNumberFormat="1" applyFont="1" applyFill="1" applyBorder="1" applyAlignment="1">
      <alignment horizontal="right"/>
    </xf>
    <xf numFmtId="49" fontId="19" fillId="4" borderId="5" xfId="15" applyNumberFormat="1" applyFont="1" applyFill="1" applyBorder="1" applyAlignment="1"/>
    <xf numFmtId="167" fontId="19" fillId="4" borderId="5" xfId="15" applyNumberFormat="1" applyFont="1" applyFill="1" applyBorder="1" applyAlignment="1">
      <alignment horizontal="right"/>
    </xf>
    <xf numFmtId="165" fontId="19" fillId="4" borderId="5" xfId="14" applyNumberFormat="1" applyFont="1" applyFill="1" applyBorder="1" applyAlignment="1">
      <alignment horizontal="right"/>
    </xf>
    <xf numFmtId="0" fontId="4" fillId="0" borderId="1" xfId="2" applyFont="1" applyFill="1" applyBorder="1" applyAlignment="1"/>
    <xf numFmtId="165" fontId="19" fillId="4" borderId="5" xfId="15" applyNumberFormat="1" applyFont="1" applyFill="1" applyBorder="1" applyAlignment="1">
      <alignment horizontal="right"/>
    </xf>
    <xf numFmtId="49" fontId="19" fillId="14" borderId="5" xfId="15" applyNumberFormat="1" applyFont="1" applyFill="1" applyBorder="1" applyAlignment="1"/>
    <xf numFmtId="167" fontId="19" fillId="14" borderId="5" xfId="15" applyNumberFormat="1" applyFont="1" applyFill="1" applyBorder="1" applyAlignment="1">
      <alignment horizontal="right"/>
    </xf>
    <xf numFmtId="165" fontId="19" fillId="14" borderId="5" xfId="14" applyNumberFormat="1" applyFont="1" applyFill="1" applyBorder="1" applyAlignment="1">
      <alignment horizontal="right"/>
    </xf>
    <xf numFmtId="49" fontId="18" fillId="16" borderId="5" xfId="15" applyNumberFormat="1" applyFont="1" applyFill="1" applyBorder="1" applyAlignment="1"/>
    <xf numFmtId="167" fontId="18" fillId="16" borderId="5" xfId="15" applyNumberFormat="1" applyFont="1" applyFill="1" applyBorder="1" applyAlignment="1">
      <alignment horizontal="right"/>
    </xf>
    <xf numFmtId="165" fontId="18" fillId="16" borderId="5" xfId="15" applyNumberFormat="1" applyFont="1" applyFill="1" applyBorder="1" applyAlignment="1">
      <alignment horizontal="right"/>
    </xf>
    <xf numFmtId="49" fontId="13" fillId="17" borderId="5" xfId="15" applyNumberFormat="1" applyFont="1" applyFill="1" applyBorder="1" applyAlignment="1"/>
    <xf numFmtId="167" fontId="13" fillId="17" borderId="5" xfId="15" applyNumberFormat="1" applyFont="1" applyFill="1" applyBorder="1" applyAlignment="1">
      <alignment horizontal="right"/>
    </xf>
    <xf numFmtId="165" fontId="13" fillId="17" borderId="5" xfId="15" applyNumberFormat="1" applyFont="1" applyFill="1" applyBorder="1" applyAlignment="1">
      <alignment horizontal="right"/>
    </xf>
    <xf numFmtId="0" fontId="12" fillId="0" borderId="0" xfId="15" applyFont="1" applyAlignment="1"/>
    <xf numFmtId="0" fontId="9" fillId="0" borderId="0" xfId="15"/>
    <xf numFmtId="0" fontId="7" fillId="0" borderId="1" xfId="15" applyFont="1" applyBorder="1"/>
    <xf numFmtId="10" fontId="0" fillId="0" borderId="1" xfId="14" applyNumberFormat="1" applyFont="1" applyBorder="1"/>
    <xf numFmtId="0" fontId="22" fillId="12" borderId="1" xfId="15" applyFont="1" applyFill="1" applyBorder="1" applyAlignment="1">
      <alignment horizontal="center"/>
    </xf>
    <xf numFmtId="43" fontId="14" fillId="0" borderId="0" xfId="13" applyFont="1" applyFill="1" applyBorder="1" applyAlignment="1"/>
    <xf numFmtId="0" fontId="16" fillId="0" borderId="0" xfId="15" applyNumberFormat="1" applyFont="1" applyFill="1" applyBorder="1" applyAlignment="1"/>
    <xf numFmtId="49" fontId="13" fillId="7" borderId="1" xfId="15" applyNumberFormat="1" applyFont="1" applyFill="1" applyBorder="1" applyAlignment="1">
      <alignment horizontal="left"/>
    </xf>
    <xf numFmtId="43" fontId="14" fillId="0" borderId="1" xfId="13" applyFont="1" applyFill="1" applyBorder="1" applyAlignment="1"/>
    <xf numFmtId="49" fontId="15" fillId="19" borderId="1" xfId="15" applyNumberFormat="1" applyFont="1" applyFill="1" applyBorder="1" applyAlignment="1">
      <alignment horizontal="center"/>
    </xf>
    <xf numFmtId="0" fontId="13" fillId="18" borderId="1" xfId="15" applyNumberFormat="1" applyFont="1" applyFill="1" applyBorder="1" applyAlignment="1"/>
    <xf numFmtId="0" fontId="9" fillId="0" borderId="1" xfId="15" applyBorder="1"/>
    <xf numFmtId="0" fontId="7" fillId="0" borderId="1" xfId="15" applyFont="1" applyBorder="1" applyAlignment="1">
      <alignment horizontal="center"/>
    </xf>
    <xf numFmtId="2" fontId="9" fillId="0" borderId="1" xfId="15" applyNumberFormat="1" applyBorder="1"/>
    <xf numFmtId="0" fontId="9" fillId="0" borderId="1" xfId="15" applyNumberFormat="1" applyBorder="1"/>
    <xf numFmtId="16" fontId="9" fillId="0" borderId="1" xfId="15" quotePrefix="1" applyNumberFormat="1" applyBorder="1" applyAlignment="1">
      <alignment horizontal="center"/>
    </xf>
    <xf numFmtId="2" fontId="0" fillId="0" borderId="1" xfId="14" applyNumberFormat="1" applyFont="1" applyBorder="1"/>
    <xf numFmtId="0" fontId="7" fillId="0" borderId="1" xfId="15" quotePrefix="1" applyFont="1" applyBorder="1"/>
    <xf numFmtId="9" fontId="9" fillId="0" borderId="1" xfId="14" applyFont="1" applyBorder="1"/>
    <xf numFmtId="43" fontId="9" fillId="0" borderId="1" xfId="15" applyNumberFormat="1" applyBorder="1"/>
    <xf numFmtId="0" fontId="9" fillId="0" borderId="1" xfId="15" applyBorder="1" applyAlignment="1">
      <alignment horizontal="center"/>
    </xf>
    <xf numFmtId="0" fontId="23" fillId="0" borderId="0" xfId="15" applyNumberFormat="1" applyFont="1" applyAlignment="1">
      <alignment horizontal="left" vertical="center"/>
    </xf>
    <xf numFmtId="49" fontId="15" fillId="8" borderId="5" xfId="15" applyNumberFormat="1" applyFont="1" applyFill="1" applyBorder="1" applyAlignment="1">
      <alignment horizontal="left"/>
    </xf>
    <xf numFmtId="0" fontId="15" fillId="8" borderId="5" xfId="15" applyFont="1" applyFill="1" applyBorder="1" applyAlignment="1">
      <alignment horizontal="left"/>
    </xf>
    <xf numFmtId="49" fontId="13" fillId="2" borderId="5" xfId="15" applyNumberFormat="1" applyFont="1" applyFill="1" applyBorder="1" applyAlignment="1">
      <alignment horizontal="left"/>
    </xf>
    <xf numFmtId="0" fontId="13" fillId="2" borderId="5" xfId="15" applyFont="1" applyFill="1" applyBorder="1" applyAlignment="1">
      <alignment horizontal="left"/>
    </xf>
    <xf numFmtId="49" fontId="20" fillId="13" borderId="5" xfId="15" applyNumberFormat="1" applyFont="1" applyFill="1" applyBorder="1" applyAlignment="1">
      <alignment horizontal="left"/>
    </xf>
    <xf numFmtId="0" fontId="20" fillId="13" borderId="5" xfId="15" applyFont="1" applyFill="1" applyBorder="1" applyAlignment="1">
      <alignment horizontal="left"/>
    </xf>
    <xf numFmtId="49" fontId="13" fillId="10" borderId="5" xfId="15" applyNumberFormat="1" applyFont="1" applyFill="1" applyBorder="1" applyAlignment="1">
      <alignment horizontal="left"/>
    </xf>
    <xf numFmtId="0" fontId="13" fillId="10" borderId="5" xfId="15" applyFont="1" applyFill="1" applyBorder="1" applyAlignment="1">
      <alignment horizontal="left"/>
    </xf>
    <xf numFmtId="49" fontId="15" fillId="3" borderId="7" xfId="15" applyNumberFormat="1" applyFont="1" applyFill="1" applyBorder="1" applyAlignment="1">
      <alignment horizontal="left"/>
    </xf>
    <xf numFmtId="0" fontId="15" fillId="3" borderId="4" xfId="15" applyFont="1" applyFill="1" applyBorder="1" applyAlignment="1">
      <alignment horizontal="left"/>
    </xf>
    <xf numFmtId="0" fontId="15" fillId="3" borderId="8" xfId="15" applyFont="1" applyFill="1" applyBorder="1" applyAlignment="1">
      <alignment horizontal="left"/>
    </xf>
    <xf numFmtId="49" fontId="21" fillId="15" borderId="9" xfId="15" applyNumberFormat="1" applyFont="1" applyFill="1" applyBorder="1" applyAlignment="1">
      <alignment horizontal="left" vertical="center"/>
    </xf>
    <xf numFmtId="49" fontId="21" fillId="15" borderId="6" xfId="15" applyNumberFormat="1" applyFont="1" applyFill="1" applyBorder="1" applyAlignment="1">
      <alignment horizontal="left" vertical="center"/>
    </xf>
    <xf numFmtId="0" fontId="21" fillId="15" borderId="6" xfId="15" applyFont="1" applyFill="1" applyBorder="1" applyAlignment="1">
      <alignment horizontal="left" vertical="center"/>
    </xf>
    <xf numFmtId="0" fontId="21" fillId="15" borderId="10" xfId="15" applyFont="1" applyFill="1" applyBorder="1" applyAlignment="1">
      <alignment horizontal="left" vertical="center"/>
    </xf>
    <xf numFmtId="167" fontId="21" fillId="15" borderId="9" xfId="15" applyNumberFormat="1" applyFont="1" applyFill="1" applyBorder="1" applyAlignment="1">
      <alignment horizontal="center" vertical="center"/>
    </xf>
    <xf numFmtId="167" fontId="21" fillId="15" borderId="6" xfId="15" applyNumberFormat="1" applyFont="1" applyFill="1" applyBorder="1" applyAlignment="1">
      <alignment horizontal="center" vertical="center"/>
    </xf>
    <xf numFmtId="167" fontId="21" fillId="15" borderId="10" xfId="15" applyNumberFormat="1" applyFont="1" applyFill="1" applyBorder="1" applyAlignment="1">
      <alignment horizontal="center" vertical="center"/>
    </xf>
    <xf numFmtId="165" fontId="21" fillId="15" borderId="9" xfId="15" applyNumberFormat="1" applyFont="1" applyFill="1" applyBorder="1" applyAlignment="1">
      <alignment horizontal="right" vertical="center"/>
    </xf>
    <xf numFmtId="165" fontId="21" fillId="15" borderId="6" xfId="15" applyNumberFormat="1" applyFont="1" applyFill="1" applyBorder="1" applyAlignment="1">
      <alignment horizontal="right" vertical="center"/>
    </xf>
    <xf numFmtId="165" fontId="21" fillId="15" borderId="10" xfId="15" applyNumberFormat="1" applyFont="1" applyFill="1" applyBorder="1" applyAlignment="1">
      <alignment horizontal="right" vertical="center"/>
    </xf>
    <xf numFmtId="0" fontId="22" fillId="12" borderId="1" xfId="15" applyFont="1" applyFill="1" applyBorder="1" applyAlignment="1">
      <alignment horizontal="center"/>
    </xf>
    <xf numFmtId="0" fontId="22" fillId="12" borderId="11" xfId="15" applyFont="1" applyFill="1" applyBorder="1" applyAlignment="1">
      <alignment horizontal="center"/>
    </xf>
    <xf numFmtId="0" fontId="22" fillId="12" borderId="12" xfId="15" applyFont="1" applyFill="1" applyBorder="1" applyAlignment="1">
      <alignment horizontal="center"/>
    </xf>
    <xf numFmtId="0" fontId="22" fillId="12" borderId="13" xfId="15" applyFont="1" applyFill="1" applyBorder="1" applyAlignment="1">
      <alignment horizontal="center"/>
    </xf>
    <xf numFmtId="0" fontId="7" fillId="0" borderId="1" xfId="15" applyFont="1" applyBorder="1" applyAlignment="1">
      <alignment horizontal="left"/>
    </xf>
    <xf numFmtId="0" fontId="7" fillId="0" borderId="1" xfId="15" applyFont="1" applyFill="1" applyBorder="1" applyAlignment="1">
      <alignment horizontal="left"/>
    </xf>
    <xf numFmtId="0" fontId="9" fillId="0" borderId="1" xfId="15" applyBorder="1" applyAlignment="1">
      <alignment horizontal="left"/>
    </xf>
    <xf numFmtId="0" fontId="9" fillId="0" borderId="1" xfId="15" quotePrefix="1" applyBorder="1" applyAlignment="1">
      <alignment horizontal="left"/>
    </xf>
  </cellXfs>
  <cellStyles count="16">
    <cellStyle name="Comma" xfId="13" builtinId="3"/>
    <cellStyle name="Comma 2" xfId="5" xr:uid="{AEB97787-491C-4AD1-A669-2839F9C549C0}"/>
    <cellStyle name="Comma 2 6" xfId="11" xr:uid="{924BA021-9204-4226-A540-9FD8B3945883}"/>
    <cellStyle name="Comma 3" xfId="8" xr:uid="{21D39E13-3119-4786-B42F-DF668E73BC71}"/>
    <cellStyle name="Comma 4 6" xfId="3" xr:uid="{AEA00C0A-03E2-438D-BAF3-BF5734A91BFE}"/>
    <cellStyle name="Normal" xfId="0" builtinId="0"/>
    <cellStyle name="Normal 2" xfId="7" xr:uid="{43143C9D-D92F-4AFF-B20D-CA0CAC3C74C8}"/>
    <cellStyle name="Normal 2 2 3 2 2 2 4 3" xfId="9" xr:uid="{F471B3B0-E622-44CA-9320-9E0301428B96}"/>
    <cellStyle name="Normal 3" xfId="1" xr:uid="{A63015F6-A88C-44EB-8596-8CCE3009C816}"/>
    <cellStyle name="Normal 3 6" xfId="2" xr:uid="{370A2EBC-B4F8-4B61-A792-63A7170CEEAE}"/>
    <cellStyle name="Normal 4" xfId="12" xr:uid="{4C9FF4DA-6FD5-4317-B8C6-55B45D283130}"/>
    <cellStyle name="Normal 5" xfId="15" xr:uid="{7320D1A3-9CBE-4EEF-9C8E-2B3AEC4BC99F}"/>
    <cellStyle name="Percent" xfId="14" builtinId="5"/>
    <cellStyle name="Percent 2" xfId="4" xr:uid="{8D30EA6A-B838-46CC-B671-D94FDBE62067}"/>
    <cellStyle name="Percent 2 2" xfId="6" xr:uid="{AD0892E2-B4FE-411E-AFD2-87E86554F49A}"/>
    <cellStyle name="ปกติ 2" xfId="10" xr:uid="{7C39925E-FE05-46D4-9BCA-448D6FDDBA32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8037-5C58-4116-A15F-93DE36F1373B}">
  <dimension ref="A1:IP38"/>
  <sheetViews>
    <sheetView showGridLines="0" tabSelected="1" zoomScale="60" zoomScaleNormal="60" workbookViewId="0">
      <selection activeCell="J20" sqref="J20"/>
    </sheetView>
  </sheetViews>
  <sheetFormatPr defaultColWidth="9.1796875" defaultRowHeight="19.25" customHeight="1"/>
  <cols>
    <col min="1" max="1" width="43.81640625" style="12" customWidth="1"/>
    <col min="2" max="2" width="13.453125" style="12" customWidth="1"/>
    <col min="3" max="3" width="9.6328125" style="12" customWidth="1"/>
    <col min="4" max="4" width="1.6328125" style="12" customWidth="1"/>
    <col min="5" max="5" width="28.1796875" style="12" customWidth="1"/>
    <col min="6" max="6" width="16.08984375" style="12" bestFit="1" customWidth="1"/>
    <col min="7" max="7" width="12.26953125" style="12" bestFit="1" customWidth="1"/>
    <col min="8" max="8" width="2.26953125" style="12" customWidth="1"/>
    <col min="9" max="9" width="50.36328125" style="12" bestFit="1" customWidth="1"/>
    <col min="10" max="10" width="18" style="12" customWidth="1"/>
    <col min="11" max="11" width="10.1796875" style="12" bestFit="1" customWidth="1"/>
    <col min="12" max="250" width="9.1796875" style="12" customWidth="1"/>
    <col min="251" max="16384" width="9.1796875" style="48"/>
  </cols>
  <sheetData>
    <row r="1" spans="1:11" s="12" customFormat="1" ht="11.25" customHeight="1">
      <c r="A1" s="7"/>
      <c r="B1" s="8"/>
      <c r="C1" s="9"/>
      <c r="D1" s="10"/>
      <c r="E1" s="8"/>
      <c r="F1" s="11"/>
      <c r="G1" s="11"/>
    </row>
    <row r="2" spans="1:11" s="12" customFormat="1" ht="18" customHeight="1">
      <c r="A2" s="13" t="s">
        <v>0</v>
      </c>
      <c r="B2" s="13" t="s">
        <v>1</v>
      </c>
      <c r="C2" s="13" t="s">
        <v>2</v>
      </c>
      <c r="D2" s="14"/>
      <c r="E2" s="15" t="s">
        <v>3</v>
      </c>
      <c r="F2" s="15" t="s">
        <v>1</v>
      </c>
      <c r="G2" s="15" t="s">
        <v>2</v>
      </c>
      <c r="I2" s="57" t="s">
        <v>26</v>
      </c>
      <c r="J2" s="56">
        <v>30</v>
      </c>
    </row>
    <row r="3" spans="1:11" s="12" customFormat="1" ht="18" customHeight="1">
      <c r="A3" s="70" t="s">
        <v>4</v>
      </c>
      <c r="B3" s="71"/>
      <c r="C3" s="71"/>
      <c r="D3" s="14"/>
      <c r="E3" s="72" t="s">
        <v>5</v>
      </c>
      <c r="F3" s="73"/>
      <c r="G3" s="73"/>
      <c r="I3" s="54"/>
      <c r="J3" s="53"/>
    </row>
    <row r="4" spans="1:11" s="12" customFormat="1" ht="18" customHeight="1">
      <c r="A4" s="6" t="s">
        <v>23</v>
      </c>
      <c r="B4" s="2"/>
      <c r="C4" s="18"/>
      <c r="D4" s="14"/>
      <c r="E4" s="19"/>
      <c r="F4" s="20"/>
      <c r="G4" s="21"/>
      <c r="I4" s="58" t="s">
        <v>65</v>
      </c>
      <c r="J4" s="56">
        <v>5000</v>
      </c>
      <c r="K4" s="23"/>
    </row>
    <row r="5" spans="1:11" s="12" customFormat="1" ht="18" customHeight="1">
      <c r="A5" s="5" t="s">
        <v>48</v>
      </c>
      <c r="B5" s="2">
        <v>50000</v>
      </c>
      <c r="C5" s="24">
        <f>B5/$B$37</f>
        <v>2.2779043280182234E-2</v>
      </c>
      <c r="D5" s="14"/>
      <c r="E5" s="1" t="s">
        <v>6</v>
      </c>
      <c r="F5" s="2"/>
      <c r="G5" s="21">
        <f>F5/$F$37</f>
        <v>0</v>
      </c>
      <c r="I5" s="55" t="s">
        <v>66</v>
      </c>
      <c r="J5" s="16">
        <v>30000</v>
      </c>
    </row>
    <row r="6" spans="1:11" s="12" customFormat="1" ht="18" customHeight="1">
      <c r="A6" s="5" t="s">
        <v>49</v>
      </c>
      <c r="B6" s="2"/>
      <c r="C6" s="24">
        <f>B6/$B$37</f>
        <v>0</v>
      </c>
      <c r="D6" s="14"/>
      <c r="E6" s="1" t="s">
        <v>29</v>
      </c>
      <c r="F6" s="3">
        <v>3000</v>
      </c>
      <c r="G6" s="21">
        <f>F6/$F$37</f>
        <v>1.366742596810934E-3</v>
      </c>
      <c r="I6" s="17" t="s">
        <v>68</v>
      </c>
      <c r="J6" s="16">
        <v>20000</v>
      </c>
    </row>
    <row r="7" spans="1:11" s="12" customFormat="1" ht="18" customHeight="1">
      <c r="A7" s="5" t="s">
        <v>50</v>
      </c>
      <c r="B7" s="2"/>
      <c r="C7" s="24">
        <f t="shared" ref="C7:C13" si="0">B7/$B$37</f>
        <v>0</v>
      </c>
      <c r="D7" s="14"/>
      <c r="E7" s="1"/>
      <c r="F7" s="3"/>
      <c r="G7" s="21"/>
      <c r="I7" s="22" t="s">
        <v>30</v>
      </c>
      <c r="J7" s="16">
        <v>5000</v>
      </c>
    </row>
    <row r="8" spans="1:11" s="12" customFormat="1" ht="18" customHeight="1">
      <c r="A8" s="5"/>
      <c r="B8" s="2"/>
      <c r="C8" s="24">
        <f t="shared" si="0"/>
        <v>0</v>
      </c>
      <c r="D8" s="14"/>
      <c r="E8" s="29"/>
      <c r="F8" s="30"/>
      <c r="G8" s="21"/>
      <c r="I8" s="25" t="s">
        <v>31</v>
      </c>
      <c r="J8" s="16">
        <v>7000</v>
      </c>
    </row>
    <row r="9" spans="1:11" s="12" customFormat="1" ht="18" customHeight="1">
      <c r="A9" s="6" t="s">
        <v>24</v>
      </c>
      <c r="B9" s="2"/>
      <c r="C9" s="24">
        <f t="shared" si="0"/>
        <v>0</v>
      </c>
      <c r="D9" s="14"/>
      <c r="E9" s="29"/>
      <c r="F9" s="30"/>
      <c r="G9" s="21"/>
      <c r="I9" s="26" t="s">
        <v>32</v>
      </c>
      <c r="J9" s="16">
        <v>3000</v>
      </c>
    </row>
    <row r="10" spans="1:11" s="12" customFormat="1" ht="18" customHeight="1">
      <c r="A10" s="5"/>
      <c r="B10" s="2"/>
      <c r="C10" s="24">
        <f t="shared" si="0"/>
        <v>0</v>
      </c>
      <c r="D10" s="14"/>
      <c r="E10" s="29"/>
      <c r="F10" s="30"/>
      <c r="G10" s="21"/>
      <c r="I10" s="27"/>
      <c r="J10" s="28"/>
    </row>
    <row r="11" spans="1:11" s="12" customFormat="1" ht="18" customHeight="1">
      <c r="A11" s="5"/>
      <c r="B11" s="2"/>
      <c r="C11" s="24">
        <f t="shared" si="0"/>
        <v>0</v>
      </c>
      <c r="D11" s="14"/>
      <c r="E11" s="29"/>
      <c r="F11" s="30"/>
      <c r="G11" s="21"/>
      <c r="I11" s="27"/>
      <c r="J11" s="28"/>
    </row>
    <row r="12" spans="1:11" s="12" customFormat="1" ht="18" customHeight="1">
      <c r="A12" s="5"/>
      <c r="B12" s="2"/>
      <c r="C12" s="24">
        <f t="shared" si="0"/>
        <v>0</v>
      </c>
      <c r="D12" s="14"/>
      <c r="E12" s="29"/>
      <c r="F12" s="30"/>
      <c r="G12" s="21"/>
      <c r="I12" s="27"/>
      <c r="J12" s="28"/>
    </row>
    <row r="13" spans="1:11" s="12" customFormat="1" ht="18" customHeight="1">
      <c r="A13" s="5"/>
      <c r="B13" s="2"/>
      <c r="C13" s="24">
        <f t="shared" si="0"/>
        <v>0</v>
      </c>
      <c r="D13" s="14"/>
      <c r="E13" s="29"/>
      <c r="F13" s="30"/>
      <c r="G13" s="21"/>
      <c r="I13" s="27"/>
      <c r="J13" s="28"/>
    </row>
    <row r="14" spans="1:11" s="12" customFormat="1" ht="18" customHeight="1">
      <c r="A14" s="19"/>
      <c r="B14" s="30"/>
      <c r="C14" s="24"/>
      <c r="D14" s="14"/>
      <c r="E14" s="29"/>
      <c r="F14" s="30"/>
      <c r="G14" s="21"/>
      <c r="I14" s="27"/>
      <c r="J14" s="28"/>
    </row>
    <row r="15" spans="1:11" s="12" customFormat="1" ht="18" customHeight="1">
      <c r="A15" s="31" t="s">
        <v>7</v>
      </c>
      <c r="B15" s="32">
        <f>SUM(B4:B14)</f>
        <v>50000</v>
      </c>
      <c r="C15" s="33">
        <f>B15/$B$37</f>
        <v>2.2779043280182234E-2</v>
      </c>
      <c r="D15" s="14"/>
      <c r="E15" s="34" t="s">
        <v>8</v>
      </c>
      <c r="F15" s="35">
        <f>SUM(F4:F6)</f>
        <v>3000</v>
      </c>
      <c r="G15" s="36">
        <f>F15/$F$37</f>
        <v>1.366742596810934E-3</v>
      </c>
      <c r="J15" s="23"/>
    </row>
    <row r="16" spans="1:11" s="12" customFormat="1" ht="18" customHeight="1">
      <c r="A16" s="74" t="s">
        <v>55</v>
      </c>
      <c r="B16" s="75"/>
      <c r="C16" s="75"/>
      <c r="D16" s="14"/>
      <c r="E16" s="76" t="s">
        <v>9</v>
      </c>
      <c r="F16" s="77"/>
      <c r="G16" s="77"/>
      <c r="J16" s="23"/>
    </row>
    <row r="17" spans="1:7" s="12" customFormat="1" ht="18" customHeight="1">
      <c r="A17" s="1" t="s">
        <v>22</v>
      </c>
      <c r="B17" s="2">
        <v>100000</v>
      </c>
      <c r="C17" s="18">
        <f>B17/$B$37</f>
        <v>4.5558086560364468E-2</v>
      </c>
      <c r="D17" s="14"/>
      <c r="E17" s="1" t="s">
        <v>10</v>
      </c>
      <c r="F17" s="2">
        <v>600000</v>
      </c>
      <c r="G17" s="24">
        <f>F17/$F$37</f>
        <v>0.27334851936218679</v>
      </c>
    </row>
    <row r="18" spans="1:7" s="12" customFormat="1" ht="18" customHeight="1">
      <c r="A18" s="5" t="s">
        <v>51</v>
      </c>
      <c r="B18" s="2">
        <v>40000</v>
      </c>
      <c r="C18" s="18">
        <f t="shared" ref="C18:C26" si="1">B18/$B$37</f>
        <v>1.8223234624145785E-2</v>
      </c>
      <c r="D18" s="14"/>
      <c r="E18" s="1" t="s">
        <v>11</v>
      </c>
      <c r="F18" s="4">
        <v>1000000</v>
      </c>
      <c r="G18" s="24">
        <f>F18/$F$37</f>
        <v>0.45558086560364464</v>
      </c>
    </row>
    <row r="19" spans="1:7" s="12" customFormat="1" ht="18" customHeight="1">
      <c r="A19" s="5" t="s">
        <v>52</v>
      </c>
      <c r="B19" s="2"/>
      <c r="C19" s="18">
        <f t="shared" si="1"/>
        <v>0</v>
      </c>
      <c r="D19" s="14"/>
      <c r="E19" s="19"/>
      <c r="F19" s="30"/>
      <c r="G19" s="24"/>
    </row>
    <row r="20" spans="1:7" s="12" customFormat="1" ht="18" customHeight="1">
      <c r="A20" s="5" t="s">
        <v>28</v>
      </c>
      <c r="B20" s="2"/>
      <c r="C20" s="18">
        <f t="shared" si="1"/>
        <v>0</v>
      </c>
      <c r="D20" s="14"/>
      <c r="E20" s="19"/>
      <c r="F20" s="30"/>
      <c r="G20" s="24"/>
    </row>
    <row r="21" spans="1:7" s="12" customFormat="1" ht="18" customHeight="1">
      <c r="A21" s="5" t="s">
        <v>53</v>
      </c>
      <c r="B21" s="2"/>
      <c r="C21" s="18">
        <f t="shared" si="1"/>
        <v>0</v>
      </c>
      <c r="D21" s="14"/>
      <c r="E21" s="19"/>
      <c r="F21" s="30"/>
      <c r="G21" s="24"/>
    </row>
    <row r="22" spans="1:7" s="12" customFormat="1" ht="18" customHeight="1">
      <c r="A22" s="5" t="s">
        <v>54</v>
      </c>
      <c r="B22" s="2"/>
      <c r="C22" s="18">
        <f t="shared" si="1"/>
        <v>0</v>
      </c>
      <c r="D22" s="14"/>
      <c r="E22" s="19"/>
      <c r="F22" s="30"/>
      <c r="G22" s="24"/>
    </row>
    <row r="23" spans="1:7" s="12" customFormat="1" ht="18" customHeight="1">
      <c r="A23" s="37" t="s">
        <v>12</v>
      </c>
      <c r="B23" s="2"/>
      <c r="C23" s="18">
        <f t="shared" si="1"/>
        <v>0</v>
      </c>
      <c r="D23" s="14"/>
      <c r="E23" s="19"/>
      <c r="F23" s="30"/>
      <c r="G23" s="24"/>
    </row>
    <row r="24" spans="1:7" s="12" customFormat="1" ht="18" customHeight="1">
      <c r="A24" s="37" t="s">
        <v>27</v>
      </c>
      <c r="B24" s="2"/>
      <c r="C24" s="18">
        <f t="shared" si="1"/>
        <v>0</v>
      </c>
      <c r="D24" s="14"/>
      <c r="E24" s="29"/>
      <c r="F24" s="30"/>
      <c r="G24" s="24"/>
    </row>
    <row r="25" spans="1:7" s="12" customFormat="1" ht="18" customHeight="1">
      <c r="A25" s="37" t="s">
        <v>25</v>
      </c>
      <c r="B25" s="2">
        <v>5000</v>
      </c>
      <c r="C25" s="18">
        <f t="shared" si="1"/>
        <v>2.2779043280182231E-3</v>
      </c>
      <c r="D25" s="14"/>
      <c r="E25" s="29"/>
      <c r="F25" s="30"/>
      <c r="G25" s="24"/>
    </row>
    <row r="26" spans="1:7" s="12" customFormat="1" ht="18" customHeight="1">
      <c r="A26" s="37" t="s">
        <v>21</v>
      </c>
      <c r="B26" s="2"/>
      <c r="C26" s="18">
        <f t="shared" si="1"/>
        <v>0</v>
      </c>
      <c r="D26" s="14"/>
      <c r="E26" s="29"/>
      <c r="F26" s="30"/>
      <c r="G26" s="24"/>
    </row>
    <row r="27" spans="1:7" s="12" customFormat="1" ht="18" customHeight="1">
      <c r="B27" s="30"/>
      <c r="C27" s="18"/>
      <c r="D27" s="14"/>
      <c r="E27" s="29"/>
      <c r="F27" s="30"/>
      <c r="G27" s="24"/>
    </row>
    <row r="28" spans="1:7" s="12" customFormat="1" ht="18" customHeight="1">
      <c r="A28" s="31" t="s">
        <v>14</v>
      </c>
      <c r="B28" s="32">
        <f>SUM(B16:B27)</f>
        <v>145000</v>
      </c>
      <c r="C28" s="33">
        <f>B28/$B$37</f>
        <v>6.6059225512528477E-2</v>
      </c>
      <c r="D28" s="14"/>
      <c r="E28" s="34" t="s">
        <v>13</v>
      </c>
      <c r="F28" s="35">
        <f>SUM(F17:F27)</f>
        <v>1600000</v>
      </c>
      <c r="G28" s="38">
        <f>F28/$F$37</f>
        <v>0.72892938496583148</v>
      </c>
    </row>
    <row r="29" spans="1:7" s="12" customFormat="1" ht="18" customHeight="1">
      <c r="A29" s="78" t="s">
        <v>56</v>
      </c>
      <c r="B29" s="79"/>
      <c r="C29" s="80"/>
      <c r="D29" s="14"/>
      <c r="E29" s="39" t="s">
        <v>15</v>
      </c>
      <c r="F29" s="40">
        <f>F15+F28</f>
        <v>1603000</v>
      </c>
      <c r="G29" s="41">
        <f>F29/$F$37</f>
        <v>0.73029612756264239</v>
      </c>
    </row>
    <row r="30" spans="1:7" s="12" customFormat="1" ht="18" customHeight="1">
      <c r="A30" s="1" t="s">
        <v>17</v>
      </c>
      <c r="B30" s="2">
        <v>550000</v>
      </c>
      <c r="C30" s="24">
        <f>B30/$B$37</f>
        <v>0.25056947608200458</v>
      </c>
      <c r="D30" s="14"/>
      <c r="E30" s="81" t="s">
        <v>16</v>
      </c>
      <c r="F30" s="85">
        <f>B37-F29</f>
        <v>592000</v>
      </c>
      <c r="G30" s="88">
        <f>F30/$F$37</f>
        <v>0.26970387243735761</v>
      </c>
    </row>
    <row r="31" spans="1:7" s="12" customFormat="1" ht="18" customHeight="1">
      <c r="A31" s="1" t="s">
        <v>82</v>
      </c>
      <c r="B31" s="2">
        <v>1500000</v>
      </c>
      <c r="C31" s="24">
        <f t="shared" ref="C31:C32" si="2">B31/$B$37</f>
        <v>0.68337129840546695</v>
      </c>
      <c r="D31" s="14"/>
      <c r="E31" s="82"/>
      <c r="F31" s="86"/>
      <c r="G31" s="89"/>
    </row>
    <row r="32" spans="1:7" s="12" customFormat="1" ht="18" customHeight="1">
      <c r="A32" s="1" t="s">
        <v>57</v>
      </c>
      <c r="B32" s="2"/>
      <c r="C32" s="24">
        <f t="shared" si="2"/>
        <v>0</v>
      </c>
      <c r="D32" s="14"/>
      <c r="E32" s="82"/>
      <c r="F32" s="86"/>
      <c r="G32" s="89"/>
    </row>
    <row r="33" spans="1:7" s="12" customFormat="1" ht="18" customHeight="1">
      <c r="A33" s="1" t="s">
        <v>58</v>
      </c>
      <c r="B33" s="2"/>
      <c r="C33" s="24"/>
      <c r="D33" s="14"/>
      <c r="E33" s="82"/>
      <c r="F33" s="86"/>
      <c r="G33" s="89"/>
    </row>
    <row r="34" spans="1:7" s="12" customFormat="1" ht="18" customHeight="1">
      <c r="A34" s="1" t="s">
        <v>21</v>
      </c>
      <c r="B34" s="2"/>
      <c r="C34" s="24">
        <f>B34/$B$37</f>
        <v>0</v>
      </c>
      <c r="D34" s="14"/>
      <c r="E34" s="83"/>
      <c r="F34" s="86"/>
      <c r="G34" s="89"/>
    </row>
    <row r="35" spans="1:7" s="12" customFormat="1" ht="18" customHeight="1">
      <c r="A35" s="19"/>
      <c r="B35" s="30"/>
      <c r="C35" s="24"/>
      <c r="D35" s="14"/>
      <c r="E35" s="83"/>
      <c r="F35" s="86"/>
      <c r="G35" s="89"/>
    </row>
    <row r="36" spans="1:7" s="12" customFormat="1" ht="18" customHeight="1">
      <c r="A36" s="31" t="s">
        <v>18</v>
      </c>
      <c r="B36" s="32">
        <f>SUM(B30:B35)</f>
        <v>2050000</v>
      </c>
      <c r="C36" s="33">
        <f>B36/$B$37</f>
        <v>0.93394077448747148</v>
      </c>
      <c r="D36" s="14"/>
      <c r="E36" s="84"/>
      <c r="F36" s="87"/>
      <c r="G36" s="90"/>
    </row>
    <row r="37" spans="1:7" s="12" customFormat="1" ht="18" customHeight="1">
      <c r="A37" s="42" t="s">
        <v>19</v>
      </c>
      <c r="B37" s="43">
        <f>B6+B28+B36</f>
        <v>2195000</v>
      </c>
      <c r="C37" s="44">
        <f>B37/$B$37</f>
        <v>1</v>
      </c>
      <c r="D37" s="14"/>
      <c r="E37" s="45" t="s">
        <v>3</v>
      </c>
      <c r="F37" s="46">
        <f>F29+F30</f>
        <v>2195000</v>
      </c>
      <c r="G37" s="47">
        <f>F37/$F$37</f>
        <v>1</v>
      </c>
    </row>
    <row r="38" spans="1:7" ht="62.5" customHeight="1">
      <c r="A38" s="69" t="s">
        <v>59</v>
      </c>
      <c r="B38" s="69"/>
      <c r="C38" s="69"/>
      <c r="D38" s="69"/>
      <c r="E38" s="69"/>
      <c r="F38" s="69"/>
      <c r="G38" s="69"/>
    </row>
  </sheetData>
  <mergeCells count="9">
    <mergeCell ref="A38:G38"/>
    <mergeCell ref="A3:C3"/>
    <mergeCell ref="E3:G3"/>
    <mergeCell ref="A16:C16"/>
    <mergeCell ref="E16:G16"/>
    <mergeCell ref="A29:C29"/>
    <mergeCell ref="E30:E36"/>
    <mergeCell ref="F30:F36"/>
    <mergeCell ref="G30:G36"/>
  </mergeCells>
  <pageMargins left="0.25" right="0.25" top="0.75" bottom="0.75" header="0.3" footer="0.3"/>
  <pageSetup scale="9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FEF0-28E9-49F9-AEEE-46097CFC2F83}">
  <dimension ref="B3:G31"/>
  <sheetViews>
    <sheetView workbookViewId="0">
      <selection activeCell="G6" sqref="G6"/>
    </sheetView>
  </sheetViews>
  <sheetFormatPr defaultRowHeight="14.5"/>
  <cols>
    <col min="1" max="1" width="8.7265625" style="49"/>
    <col min="2" max="2" width="25.6328125" style="49" customWidth="1"/>
    <col min="3" max="3" width="11.26953125" style="49" customWidth="1"/>
    <col min="4" max="4" width="25.6328125" style="49" customWidth="1"/>
    <col min="5" max="5" width="12.54296875" style="49" bestFit="1" customWidth="1"/>
    <col min="6" max="6" width="11.90625" style="49" customWidth="1"/>
    <col min="7" max="7" width="33.54296875" style="49" bestFit="1" customWidth="1"/>
    <col min="8" max="16384" width="8.7265625" style="49"/>
  </cols>
  <sheetData>
    <row r="3" spans="2:7">
      <c r="B3" s="91" t="s">
        <v>0</v>
      </c>
      <c r="C3" s="91"/>
      <c r="D3" s="91" t="s">
        <v>33</v>
      </c>
      <c r="E3" s="91"/>
    </row>
    <row r="4" spans="2:7">
      <c r="B4" s="50" t="s">
        <v>34</v>
      </c>
      <c r="C4" s="51">
        <f>ข้อมูล!C15</f>
        <v>2.2779043280182234E-2</v>
      </c>
      <c r="D4" s="50" t="s">
        <v>35</v>
      </c>
      <c r="E4" s="51">
        <f>ข้อมูล!G15</f>
        <v>1.366742596810934E-3</v>
      </c>
    </row>
    <row r="5" spans="2:7">
      <c r="B5" s="50" t="s">
        <v>64</v>
      </c>
      <c r="C5" s="51">
        <f>ข้อมูล!C28</f>
        <v>6.6059225512528477E-2</v>
      </c>
      <c r="D5" s="50" t="s">
        <v>36</v>
      </c>
      <c r="E5" s="51">
        <f>ข้อมูล!G28</f>
        <v>0.72892938496583148</v>
      </c>
    </row>
    <row r="6" spans="2:7">
      <c r="B6" s="50" t="s">
        <v>37</v>
      </c>
      <c r="C6" s="51">
        <f>ข้อมูล!C36</f>
        <v>0.93394077448747148</v>
      </c>
      <c r="D6" s="50" t="s">
        <v>16</v>
      </c>
      <c r="E6" s="51">
        <f>ข้อมูล!G30</f>
        <v>0.26970387243735761</v>
      </c>
    </row>
    <row r="7" spans="2:7">
      <c r="B7" s="50" t="s">
        <v>38</v>
      </c>
      <c r="C7" s="51">
        <f>ข้อมูล!C37</f>
        <v>1</v>
      </c>
      <c r="D7" s="50"/>
      <c r="E7" s="51"/>
    </row>
    <row r="9" spans="2:7">
      <c r="B9" s="92"/>
      <c r="C9" s="93"/>
      <c r="D9" s="94"/>
      <c r="E9" s="52" t="s">
        <v>84</v>
      </c>
      <c r="F9" s="52" t="s">
        <v>39</v>
      </c>
      <c r="G9" s="52" t="s">
        <v>20</v>
      </c>
    </row>
    <row r="10" spans="2:7">
      <c r="B10" s="95" t="s">
        <v>63</v>
      </c>
      <c r="C10" s="95"/>
      <c r="D10" s="95"/>
      <c r="E10" s="61">
        <f>ข้อมูล!B15/ข้อมูล!F15</f>
        <v>16.666666666666668</v>
      </c>
      <c r="F10" s="60" t="s">
        <v>40</v>
      </c>
      <c r="G10" s="59"/>
    </row>
    <row r="11" spans="2:7">
      <c r="B11" s="96" t="s">
        <v>60</v>
      </c>
      <c r="C11" s="96"/>
      <c r="D11" s="96"/>
      <c r="E11" s="62">
        <f>ข้อมูล!B15/SUM(ข้อมูล!J6:J8)</f>
        <v>1.5625</v>
      </c>
      <c r="F11" s="63" t="s">
        <v>41</v>
      </c>
      <c r="G11" s="59"/>
    </row>
    <row r="12" spans="2:7">
      <c r="B12" s="96" t="s">
        <v>83</v>
      </c>
      <c r="C12" s="96"/>
      <c r="D12" s="96"/>
      <c r="E12" s="51">
        <f>ข้อมูล!B15/ข้อมูล!F30</f>
        <v>8.4459459459459457E-2</v>
      </c>
      <c r="F12" s="60" t="s">
        <v>42</v>
      </c>
      <c r="G12" s="59"/>
    </row>
    <row r="13" spans="2:7">
      <c r="B13" s="96" t="s">
        <v>80</v>
      </c>
      <c r="C13" s="96"/>
      <c r="D13" s="96"/>
      <c r="E13" s="51">
        <f>ข้อมูล!B28/ข้อมูล!F30</f>
        <v>0.24493243243243243</v>
      </c>
      <c r="F13" s="60" t="s">
        <v>47</v>
      </c>
      <c r="G13" s="59"/>
    </row>
    <row r="14" spans="2:7">
      <c r="B14" s="96"/>
      <c r="C14" s="96"/>
      <c r="D14" s="96"/>
      <c r="E14" s="51"/>
      <c r="F14" s="60"/>
      <c r="G14" s="59"/>
    </row>
    <row r="15" spans="2:7">
      <c r="B15" s="96" t="s">
        <v>61</v>
      </c>
      <c r="C15" s="96"/>
      <c r="D15" s="96"/>
      <c r="E15" s="51">
        <f>ข้อมูล!F29/ข้อมูล!B37</f>
        <v>0.73029612756264239</v>
      </c>
      <c r="F15" s="60" t="s">
        <v>43</v>
      </c>
      <c r="G15" s="59"/>
    </row>
    <row r="16" spans="2:7">
      <c r="B16" s="96" t="s">
        <v>62</v>
      </c>
      <c r="C16" s="96"/>
      <c r="D16" s="96"/>
      <c r="E16" s="51">
        <f>SUM(ข้อมูล!J7:J8)/SUM(ข้อมูล!J4:J5)</f>
        <v>0.34285714285714286</v>
      </c>
      <c r="F16" s="60" t="s">
        <v>44</v>
      </c>
      <c r="G16" s="59"/>
    </row>
    <row r="17" spans="2:7">
      <c r="B17" s="96" t="s">
        <v>45</v>
      </c>
      <c r="C17" s="96"/>
      <c r="D17" s="96"/>
      <c r="E17" s="51">
        <f>ข้อมูล!J7/ข้อมูล!J5</f>
        <v>0.16666666666666666</v>
      </c>
      <c r="F17" s="60" t="s">
        <v>46</v>
      </c>
      <c r="G17" s="59"/>
    </row>
    <row r="18" spans="2:7">
      <c r="B18" s="96"/>
      <c r="C18" s="96"/>
      <c r="D18" s="96"/>
      <c r="E18" s="51"/>
      <c r="F18" s="60"/>
      <c r="G18" s="59"/>
    </row>
    <row r="19" spans="2:7">
      <c r="B19" s="96" t="s">
        <v>69</v>
      </c>
      <c r="C19" s="96"/>
      <c r="D19" s="96"/>
      <c r="E19" s="64">
        <f>SUM(ข้อมูล!J4:J5)/SUM(ข้อมูล!J6:J8)</f>
        <v>1.09375</v>
      </c>
      <c r="F19" s="60" t="s">
        <v>86</v>
      </c>
      <c r="G19" s="59"/>
    </row>
    <row r="20" spans="2:7">
      <c r="B20" s="96" t="s">
        <v>70</v>
      </c>
      <c r="C20" s="96"/>
      <c r="D20" s="96"/>
      <c r="E20" s="64">
        <f>ข้อมูล!J4/SUM(ข้อมูล!J6:J8)</f>
        <v>0.15625</v>
      </c>
      <c r="F20" s="60"/>
      <c r="G20" s="65" t="s">
        <v>85</v>
      </c>
    </row>
    <row r="21" spans="2:7">
      <c r="B21" s="96"/>
      <c r="C21" s="96"/>
      <c r="D21" s="96"/>
      <c r="E21" s="51"/>
      <c r="F21" s="60"/>
      <c r="G21" s="59"/>
    </row>
    <row r="22" spans="2:7">
      <c r="B22" s="96" t="s">
        <v>81</v>
      </c>
      <c r="C22" s="96"/>
      <c r="D22" s="96"/>
      <c r="E22" s="51">
        <f>ข้อมูล!J9/ข้อมูล!J5</f>
        <v>0.1</v>
      </c>
      <c r="F22" s="60" t="s">
        <v>87</v>
      </c>
      <c r="G22" s="59"/>
    </row>
    <row r="23" spans="2:7">
      <c r="B23" s="95" t="s">
        <v>67</v>
      </c>
      <c r="C23" s="95"/>
      <c r="D23" s="95"/>
      <c r="E23" s="61">
        <f>ข้อมูล!J4/ข้อมูล!J5</f>
        <v>0.16666666666666666</v>
      </c>
      <c r="F23" s="59"/>
      <c r="G23" s="50" t="s">
        <v>77</v>
      </c>
    </row>
    <row r="24" spans="2:7">
      <c r="B24" s="97"/>
      <c r="C24" s="97"/>
      <c r="D24" s="97"/>
      <c r="E24" s="59"/>
      <c r="F24" s="59"/>
      <c r="G24" s="59"/>
    </row>
    <row r="25" spans="2:7">
      <c r="B25" s="97" t="s">
        <v>73</v>
      </c>
      <c r="C25" s="97"/>
      <c r="D25" s="97"/>
      <c r="E25" s="59"/>
      <c r="F25" s="59"/>
      <c r="G25" s="59"/>
    </row>
    <row r="26" spans="2:7">
      <c r="B26" s="98" t="s">
        <v>74</v>
      </c>
      <c r="C26" s="98"/>
      <c r="D26" s="98"/>
      <c r="E26" s="66">
        <f>(ข้อมูล!J9+ข้อมูล!J7)/SUM(ข้อมูล!J4:J5)</f>
        <v>0.22857142857142856</v>
      </c>
      <c r="F26" s="68" t="s">
        <v>71</v>
      </c>
      <c r="G26" s="59"/>
    </row>
    <row r="27" spans="2:7">
      <c r="B27" s="98" t="s">
        <v>75</v>
      </c>
      <c r="C27" s="98"/>
      <c r="D27" s="98"/>
      <c r="E27" s="66">
        <f>ข้อมูล!J8/SUM(ข้อมูล!J4:J5)</f>
        <v>0.2</v>
      </c>
      <c r="F27" s="68" t="s">
        <v>72</v>
      </c>
      <c r="G27" s="59"/>
    </row>
    <row r="28" spans="2:7">
      <c r="B28" s="98" t="s">
        <v>76</v>
      </c>
      <c r="C28" s="98"/>
      <c r="D28" s="98"/>
      <c r="E28" s="66">
        <f>ข้อมูล!J6/SUM(ข้อมูล!J4:J5)</f>
        <v>0.5714285714285714</v>
      </c>
      <c r="F28" s="68" t="s">
        <v>43</v>
      </c>
      <c r="G28" s="59"/>
    </row>
    <row r="29" spans="2:7">
      <c r="B29" s="97"/>
      <c r="C29" s="97"/>
      <c r="D29" s="97"/>
      <c r="E29" s="59"/>
      <c r="F29" s="59"/>
      <c r="G29" s="59"/>
    </row>
    <row r="30" spans="2:7">
      <c r="B30" s="97" t="s">
        <v>78</v>
      </c>
      <c r="C30" s="97"/>
      <c r="D30" s="97"/>
      <c r="E30" s="67">
        <f>ข้อมูล!J5*12*25</f>
        <v>9000000</v>
      </c>
      <c r="F30" s="59"/>
      <c r="G30" s="59"/>
    </row>
    <row r="31" spans="2:7">
      <c r="B31" s="97" t="s">
        <v>79</v>
      </c>
      <c r="C31" s="97"/>
      <c r="D31" s="97"/>
      <c r="E31" s="67">
        <f>SUM(ข้อมูล!J6:J8)*6</f>
        <v>192000</v>
      </c>
      <c r="F31" s="59"/>
      <c r="G31" s="59"/>
    </row>
  </sheetData>
  <mergeCells count="25">
    <mergeCell ref="B22:D22"/>
    <mergeCell ref="B23:D23"/>
    <mergeCell ref="B24:D24"/>
    <mergeCell ref="B25:D25"/>
    <mergeCell ref="B31:D31"/>
    <mergeCell ref="B26:D26"/>
    <mergeCell ref="B27:D27"/>
    <mergeCell ref="B28:D28"/>
    <mergeCell ref="B29:D29"/>
    <mergeCell ref="B30:D30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3:C3"/>
    <mergeCell ref="D3:E3"/>
    <mergeCell ref="B9:D9"/>
    <mergeCell ref="B10:D10"/>
    <mergeCell ref="B11:D11"/>
  </mergeCells>
  <conditionalFormatting sqref="E10">
    <cfRule type="cellIs" dxfId="30" priority="36" operator="greaterThan">
      <formula>1</formula>
    </cfRule>
    <cfRule type="cellIs" dxfId="29" priority="32" operator="lessThan">
      <formula>1</formula>
    </cfRule>
  </conditionalFormatting>
  <conditionalFormatting sqref="E11">
    <cfRule type="cellIs" dxfId="28" priority="35" operator="greaterThan">
      <formula>3</formula>
    </cfRule>
    <cfRule type="cellIs" dxfId="27" priority="34" operator="lessThan">
      <formula>3</formula>
    </cfRule>
    <cfRule type="cellIs" dxfId="26" priority="33" operator="greaterThan">
      <formula>3</formula>
    </cfRule>
  </conditionalFormatting>
  <conditionalFormatting sqref="E12">
    <cfRule type="cellIs" dxfId="25" priority="31" operator="greaterThan">
      <formula>0.15</formula>
    </cfRule>
    <cfRule type="cellIs" dxfId="24" priority="30" operator="lessThan">
      <formula>0.15</formula>
    </cfRule>
  </conditionalFormatting>
  <conditionalFormatting sqref="E13">
    <cfRule type="cellIs" dxfId="23" priority="29" operator="greaterThan">
      <formula>0.5</formula>
    </cfRule>
    <cfRule type="cellIs" dxfId="22" priority="28" operator="lessThan">
      <formula>0.5</formula>
    </cfRule>
  </conditionalFormatting>
  <conditionalFormatting sqref="E15">
    <cfRule type="cellIs" dxfId="21" priority="27" operator="lessThan">
      <formula>0.5</formula>
    </cfRule>
    <cfRule type="cellIs" dxfId="20" priority="26" operator="greaterThan">
      <formula>0.5</formula>
    </cfRule>
  </conditionalFormatting>
  <conditionalFormatting sqref="E16">
    <cfRule type="cellIs" dxfId="19" priority="25" operator="lessThan">
      <formula>0.35</formula>
    </cfRule>
    <cfRule type="cellIs" dxfId="18" priority="24" operator="greaterThan">
      <formula>0.45</formula>
    </cfRule>
    <cfRule type="cellIs" dxfId="17" priority="23" operator="greaterThan">
      <formula>0.35</formula>
    </cfRule>
  </conditionalFormatting>
  <conditionalFormatting sqref="E17">
    <cfRule type="cellIs" dxfId="16" priority="22" operator="lessThan">
      <formula>0.15</formula>
    </cfRule>
    <cfRule type="cellIs" dxfId="15" priority="21" operator="greaterThan">
      <formula>0.15</formula>
    </cfRule>
    <cfRule type="cellIs" dxfId="14" priority="20" operator="greaterThan">
      <formula>0.2</formula>
    </cfRule>
  </conditionalFormatting>
  <conditionalFormatting sqref="E19">
    <cfRule type="cellIs" dxfId="13" priority="19" operator="greaterThan">
      <formula>1</formula>
    </cfRule>
    <cfRule type="cellIs" dxfId="12" priority="18" operator="lessThan">
      <formula>1</formula>
    </cfRule>
    <cfRule type="cellIs" dxfId="11" priority="17" operator="equal">
      <formula>1</formula>
    </cfRule>
  </conditionalFormatting>
  <conditionalFormatting sqref="E20">
    <cfRule type="cellIs" dxfId="10" priority="13" operator="greaterThan">
      <formula>1</formula>
    </cfRule>
  </conditionalFormatting>
  <conditionalFormatting sqref="E22">
    <cfRule type="cellIs" dxfId="9" priority="12" operator="lessThan">
      <formula>0.1</formula>
    </cfRule>
    <cfRule type="cellIs" dxfId="8" priority="11" operator="greaterThan">
      <formula>0.1</formula>
    </cfRule>
    <cfRule type="cellIs" dxfId="7" priority="10" operator="greaterThan">
      <formula>0.3</formula>
    </cfRule>
  </conditionalFormatting>
  <conditionalFormatting sqref="E23">
    <cfRule type="cellIs" dxfId="6" priority="9" operator="greaterThan">
      <formula>1</formula>
    </cfRule>
  </conditionalFormatting>
  <conditionalFormatting sqref="E26">
    <cfRule type="cellIs" dxfId="5" priority="8" operator="greaterThan">
      <formula>0.2</formula>
    </cfRule>
  </conditionalFormatting>
  <conditionalFormatting sqref="E27">
    <cfRule type="cellIs" dxfId="4" priority="7" operator="lessThan">
      <formula>0.3</formula>
    </cfRule>
    <cfRule type="cellIs" dxfId="3" priority="2" operator="greaterThan">
      <formula>0.3</formula>
    </cfRule>
  </conditionalFormatting>
  <conditionalFormatting sqref="E28">
    <cfRule type="cellIs" dxfId="2" priority="4" operator="lessThan">
      <formula>0.5</formula>
    </cfRule>
    <cfRule type="cellIs" dxfId="1" priority="3" operator="greaterThan">
      <formula>0.5</formula>
    </cfRule>
  </conditionalFormatting>
  <conditionalFormatting sqref="E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ผลลัพธ์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2019-01-13T03:25:18Z</dcterms:modified>
</cp:coreProperties>
</file>